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1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13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14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15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16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drawings/drawing17.xml" ContentType="application/vnd.openxmlformats-officedocument.drawing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drawings/drawing18.xml" ContentType="application/vnd.openxmlformats-officedocument.drawing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19.xml" ContentType="application/vnd.openxmlformats-officedocument.drawing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drawings/drawing20.xml" ContentType="application/vnd.openxmlformats-officedocument.drawing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drawings/drawing21.xml" ContentType="application/vnd.openxmlformats-officedocument.drawing+xml"/>
  <Override PartName="/xl/comments1.xml" ContentType="application/vnd.openxmlformats-officedocument.spreadsheetml.comments+xml"/>
  <Override PartName="/xl/drawings/drawing22.xml" ContentType="application/vnd.openxmlformats-officedocument.drawing+xml"/>
  <Override PartName="/xl/comments2.xml" ContentType="application/vnd.openxmlformats-officedocument.spreadsheetml.comments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CAICEDO\Documents\2020\DOCUEMENOS\SC01\"/>
    </mc:Choice>
  </mc:AlternateContent>
  <xr:revisionPtr revIDLastSave="0" documentId="8_{728F0C2D-F718-483F-B928-3DE9D38D36B0}" xr6:coauthVersionLast="45" xr6:coauthVersionMax="45" xr10:uidLastSave="{00000000-0000-0000-0000-000000000000}"/>
  <bookViews>
    <workbookView xWindow="-120" yWindow="-120" windowWidth="29040" windowHeight="15840" tabRatio="978" firstSheet="3" activeTab="4" xr2:uid="{00000000-000D-0000-FFFF-FFFF00000000}"/>
  </bookViews>
  <sheets>
    <sheet name="listas d" sheetId="51" state="hidden" r:id="rId1"/>
    <sheet name="ISO27001" sheetId="61" state="hidden" r:id="rId2"/>
    <sheet name="Datos" sheetId="2" state="hidden" r:id="rId3"/>
    <sheet name="Riesgo1" sheetId="1" r:id="rId4"/>
    <sheet name="Riesgo2" sheetId="64" r:id="rId5"/>
    <sheet name="Riesgo3" sheetId="65" r:id="rId6"/>
    <sheet name="Riesgo4" sheetId="66" r:id="rId7"/>
    <sheet name="Riesgo5" sheetId="67" r:id="rId8"/>
    <sheet name="Riesgo6" sheetId="68" r:id="rId9"/>
    <sheet name="Riesgo7" sheetId="46" state="hidden" r:id="rId10"/>
    <sheet name="Riesgo8" sheetId="47" state="hidden" r:id="rId11"/>
    <sheet name="Mapa del riesgo" sheetId="60" r:id="rId12"/>
    <sheet name="Enc_Imp_Corrupción" sheetId="3" r:id="rId13"/>
    <sheet name="Consolidado" sheetId="48" r:id="rId14"/>
    <sheet name="Imp_Procesos_1" sheetId="7" state="hidden" r:id="rId15"/>
    <sheet name="Imp_Procesos_2" sheetId="30" state="hidden" r:id="rId16"/>
    <sheet name="Imp_Procesos_3" sheetId="31" state="hidden" r:id="rId17"/>
    <sheet name="Imp_Procesos_4" sheetId="32" state="hidden" r:id="rId18"/>
    <sheet name="Imp_Procesos_5" sheetId="33" state="hidden" r:id="rId19"/>
    <sheet name="Imp_Procesos_6" sheetId="34" state="hidden" r:id="rId20"/>
    <sheet name="Imp_Procesos_7" sheetId="35" state="hidden" r:id="rId21"/>
    <sheet name="Imp_Procesos_8" sheetId="36" state="hidden" r:id="rId22"/>
    <sheet name="Imp_Procesos_9" sheetId="37" state="hidden" r:id="rId23"/>
    <sheet name="Imp_Procesos_10" sheetId="38" state="hidden" r:id="rId24"/>
    <sheet name="Inventario de Activos" sheetId="9" state="hidden" r:id="rId25"/>
    <sheet name="Activos" sheetId="50" state="hidden" r:id="rId26"/>
    <sheet name="Monitoreo" sheetId="63" r:id="rId27"/>
    <sheet name=" Control de Cambios" sheetId="69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25" hidden="1">Activos!$B$4:$W$4</definedName>
    <definedName name="_xlnm._FilterDatabase" localSheetId="13" hidden="1">Consolidado!$B$17:$BB$17</definedName>
    <definedName name="_xlnm._FilterDatabase" localSheetId="24" hidden="1">'Inventario de Activos'!$A$5:$P$106</definedName>
    <definedName name="A.10.1__Controles_criptográficos">'ISO27001'!$D$61:$D$62</definedName>
    <definedName name="A.10.1_Controles_criptográficos">'ISO27001'!$D$61:$D$62</definedName>
    <definedName name="A.10_Criptografía">'ISO27001'!$C$21</definedName>
    <definedName name="A.11.1_Áreas_seguras">'ISO27001'!$D$65:$D$70</definedName>
    <definedName name="A.11.2_Equipos">'ISO27001'!$D$72:$D$80</definedName>
    <definedName name="A.11_Seguridad_física_y_del_entorno">'ISO27001'!$C$23:$C$24</definedName>
    <definedName name="A.12.1_Procedimientos_operacionales_y_responsabilidades">'ISO27001'!$D$83:$D$86</definedName>
    <definedName name="A.12.2_Protección_contra_códigos_maliciosos">'ISO27001'!$D$88</definedName>
    <definedName name="A.12.3_Copias_de_respaldo">'ISO27001'!$D$90</definedName>
    <definedName name="A.12.4_Registro_y_seguimiento">'ISO27001'!$D$92:$D$95</definedName>
    <definedName name="A.12.5_Control_de_software_operacional">'ISO27001'!$D$97</definedName>
    <definedName name="A.12.6_Gestión_de_la_vulnerabilidad_técnica">'ISO27001'!$D$99:$D$100</definedName>
    <definedName name="A.12.7_Consideraciones_sobre_auditorías_de_sistemas_de_información">'ISO27001'!$D$102</definedName>
    <definedName name="A.12_Seguridad_de_las_operaciones">'ISO27001'!$C$26:$C$32</definedName>
    <definedName name="A.13.1_Gestión_de_la_seguridad_de_las_redes">'ISO27001'!$D$105:$D$107</definedName>
    <definedName name="A.13.2_Transferencia_de_información">'ISO27001'!$D$109:$D$112</definedName>
    <definedName name="A.13_Seguridad_de_las_comunicaciones">'ISO27001'!$C$34:$C$35</definedName>
    <definedName name="A.14.1_Requisitos_de_seguridad_de_los_sistemas_de_información">'ISO27001'!$D$115:$D$117</definedName>
    <definedName name="A.14.2_Seguridad_en_los_procesos_de_desarrollo_y_de_soporte">'ISO27001'!$D$119:$D$127</definedName>
    <definedName name="A.14.3_Datos_de_prueba">'ISO27001'!$D$129</definedName>
    <definedName name="A.14_Adquisición__desarrollo_y_mantenimiento_de_sistemas">'ISO27001'!$C$37:$C$39</definedName>
    <definedName name="A.15.1_Seguridad_de_la_información_en_las_relaciones_con_los_proveedores">'ISO27001'!$D$132:$D$134</definedName>
    <definedName name="A.15.2_Gestión_de_la_prestación_de_servicios_de_proveedores">'ISO27001'!$D$136:$D$137</definedName>
    <definedName name="A.15_Relaciones_con_los_proveedores">'ISO27001'!$C$41:$C$42</definedName>
    <definedName name="A.16.1_Gestión_de_incidentes_y_mejoras_en_la_seguridad_de_la_información">'ISO27001'!$D$140:$D$146</definedName>
    <definedName name="A.16_Incidentes_de_seguridad_de_la_información">'ISO27001'!$C$44</definedName>
    <definedName name="A.17.1_Continuidad_de_seguridad_de_la_información">'ISO27001'!$D$149:$D$151</definedName>
    <definedName name="A.17.2_Redundancias">'ISO27001'!$D$153</definedName>
    <definedName name="A.17_Continuidad_de_negocio">'ISO27001'!$C$46:$C$47</definedName>
    <definedName name="A.18.1_Cumplimiento_de_requisitos_legales_y_contractuales">'ISO27001'!$D$156:$D$160</definedName>
    <definedName name="A.18.2_Revisiones_de_seguridad_de_la_información">'ISO27001'!$D$162:$D$164</definedName>
    <definedName name="A.18_Cumplimiento">'ISO27001'!$C$49:$C$50</definedName>
    <definedName name="A.5.1_Directrices_establecidas_por_la_dirección_para_la_seguridad_de_la_información">'ISO27001'!$D$4:$D$5</definedName>
    <definedName name="A.5_Políticas_de_seguridad_de_la_información">'ISO27001'!$C$3</definedName>
    <definedName name="A.6.1_Organización_interna">'ISO27001'!$D$8:$D$12</definedName>
    <definedName name="A.6.2_Dispositivos_móviles_y_teletrabajo">'ISO27001'!$D$14:$D$15</definedName>
    <definedName name="A.6_Organización_de_la_seguridad_de_la_información">'ISO27001'!$C$5:$C$6</definedName>
    <definedName name="A.7.1_Antes_de_asumir_el_empleo">'ISO27001'!$D$18:$D$19</definedName>
    <definedName name="A.7.2_Durante_la_ejecución_del_empleo">'ISO27001'!$D$21:$D$23</definedName>
    <definedName name="A.7.3_Terminación_o_cambio_de_empleo">'ISO27001'!$D$25</definedName>
    <definedName name="A.7_Seguridad_de_los_recursos_humanos">'ISO27001'!$C$8:$C$10</definedName>
    <definedName name="A.8.1_Responsabilidad_por_los_activos">'ISO27001'!$D$28:$D$31</definedName>
    <definedName name="A.8.2_Clasificación_de_la_información">'ISO27001'!$D$33:$D$35</definedName>
    <definedName name="A.8.3_Manejo_de_medios">'ISO27001'!$D$37:$D$39</definedName>
    <definedName name="A.8_Gestión_de_activos">'ISO27001'!$C$12:$C$14</definedName>
    <definedName name="A.9.1_Requisitos_del_negocio_para_control_de_acceso">'ISO27001'!$D$42:$D$43</definedName>
    <definedName name="A.9.2_Gestión_de_acceso_de_usuarios">'ISO27001'!$D$45:$D$50</definedName>
    <definedName name="A.9.3__Responsabilidades_de_los_usuarios">'ISO27001'!$D$52</definedName>
    <definedName name="A.9.3_Responsabilidades_de_los_usuarios">'ISO27001'!$D$52</definedName>
    <definedName name="A.9.4_Control_de_acceso_a_sistemas_y_aplicaciones">'ISO27001'!$D$54:$D$58</definedName>
    <definedName name="A.9_Control_de_acceso">'ISO27001'!$C$16:$C$19</definedName>
    <definedName name="Agente_generador_externas" localSheetId="27">[1]Datos!$K$2:$K$9</definedName>
    <definedName name="Agente_generador_externas">Datos!$K$2:$K$9</definedName>
    <definedName name="Agente_generador_internas" localSheetId="27">[1]Datos!$J$2:$J$13</definedName>
    <definedName name="Agente_generador_internas">Datos!$J$2:$J$13</definedName>
    <definedName name="Amenaza" localSheetId="27">[1]Datos!$AB$2:$AB$40</definedName>
    <definedName name="Amenaza">Datos!$AB$2:$AB$42</definedName>
    <definedName name="Amenaza_seguridad_informacion">Datos!$AB$2:$AB$37</definedName>
    <definedName name="Amenazas_datos_personales">Datos!$AY$2:$AY$7</definedName>
    <definedName name="_xlnm.Print_Area" localSheetId="13">Consolidado!$A$1:$AG$27</definedName>
    <definedName name="_xlnm.Print_Area" localSheetId="24">'Inventario de Activos'!$A$1:$AI$106</definedName>
    <definedName name="_xlnm.Print_Area" localSheetId="11">'Mapa del riesgo'!$A$1:$AC$24</definedName>
    <definedName name="_xlnm.Print_Area" localSheetId="3">Riesgo1!$A$1:$BG$186</definedName>
    <definedName name="_xlnm.Print_Area" localSheetId="4">Riesgo2!$A$1:$BG$186</definedName>
    <definedName name="_xlnm.Print_Area" localSheetId="5">Riesgo3!$A$1:$BG$183</definedName>
    <definedName name="_xlnm.Print_Area" localSheetId="6">Riesgo4!$A$1:$BG$186</definedName>
    <definedName name="_xlnm.Print_Area" localSheetId="7">Riesgo5!$A$1:$BG$186</definedName>
    <definedName name="_xlnm.Print_Area" localSheetId="8">Riesgo6!$A$1:$BG$186</definedName>
    <definedName name="_xlnm.Print_Area" localSheetId="9">Riesgo7!$A$1:$BF$186</definedName>
    <definedName name="_xlnm.Print_Area" localSheetId="10">Riesgo8!$A$1:$BG$186</definedName>
    <definedName name="areas">'listas d'!$H$4:$H$60</definedName>
    <definedName name="Ayudan_disminuir_impacto">Datos!$AS$2:$AS$4</definedName>
    <definedName name="Ayudan_disminuir_probabilidad" localSheetId="27">[1]Datos!#REF!</definedName>
    <definedName name="Ayudan_disminuir_probabilidad" localSheetId="4">Datos!#REF!</definedName>
    <definedName name="Ayudan_disminuir_probabilidad" localSheetId="5">Datos!#REF!</definedName>
    <definedName name="Ayudan_disminuir_probabilidad" localSheetId="6">Datos!#REF!</definedName>
    <definedName name="Ayudan_disminuir_probabilidad" localSheetId="7">Datos!#REF!</definedName>
    <definedName name="Ayudan_disminuir_probabilidad" localSheetId="8">Datos!#REF!</definedName>
    <definedName name="Ayudan_disminuir_probabilidad">Datos!#REF!</definedName>
    <definedName name="Calificación_control">Datos!$AR$2:$AR$4</definedName>
    <definedName name="Categoría_ambiental" localSheetId="27">[1]Datos!$E$2:$E$6</definedName>
    <definedName name="Categoría_ambiental">Datos!$E$2:$E$6</definedName>
    <definedName name="Categoría_corrupción" localSheetId="27">[1]Datos!$D$2</definedName>
    <definedName name="Categoría_corrupción">Datos!$D$2</definedName>
    <definedName name="Categoría_gestión_procesos" localSheetId="27">[1]Datos!$F$2:$F$9</definedName>
    <definedName name="Categoría_gestión_procesos">Datos!$F$2:$F$10</definedName>
    <definedName name="Categoría_seguridad_información" localSheetId="27">[1]Datos!$G$2:$G$4</definedName>
    <definedName name="Categoría_seguridad_información">Datos!$G$2:$G$4</definedName>
    <definedName name="Categoriadatos">Datos!$AX$2</definedName>
    <definedName name="Clase_riesgo" localSheetId="27">[1]Datos!$I$2:$I$7</definedName>
    <definedName name="Clase_riesgo">Datos!$I$2:$I$8</definedName>
    <definedName name="clasificación" localSheetId="27">'[1]listas d'!$D$3:$D$6</definedName>
    <definedName name="clasificación">'listas d'!$D$3:$D$6</definedName>
    <definedName name="CLASIFICACONTROL" localSheetId="27">[2]Hoja1!$I$2:$I$3</definedName>
    <definedName name="CLASIFICACONTROL">[3]Hoja1!$I$2:$I$3</definedName>
    <definedName name="CLASIFICARIESGO" localSheetId="27">[2]Hoja1!$D$2:$D$8</definedName>
    <definedName name="CLASIFICARIESGO">[3]Hoja1!$D$2:$D$8</definedName>
    <definedName name="Controles" localSheetId="27">#REF!</definedName>
    <definedName name="Controles" localSheetId="4">Riesgo2!$BM$173:$BM$182</definedName>
    <definedName name="Controles" localSheetId="5">Riesgo3!$BM$173:$BM$182</definedName>
    <definedName name="Controles" localSheetId="6">Riesgo4!$BM$173:$BM$182</definedName>
    <definedName name="Controles" localSheetId="7">Riesgo5!$BM$173:$BM$182</definedName>
    <definedName name="Controles" localSheetId="8">Riesgo6!$BM$173:$BM$182</definedName>
    <definedName name="Controles" localSheetId="9">Riesgo7!$BK$149:$BK$162</definedName>
    <definedName name="Controles" localSheetId="10">Riesgo8!$BK$149:$BK$162</definedName>
    <definedName name="Controles">Riesgo1!$BM$176:$BM$185</definedName>
    <definedName name="deteccion" localSheetId="27">[2]Hoja1!$Q$2:$Q$5</definedName>
    <definedName name="deteccion">[3]Hoja1!$Q$2:$Q$5</definedName>
    <definedName name="dominios" localSheetId="27">[1]ISO27001!$A$2:$A$15</definedName>
    <definedName name="dominios">'ISO27001'!$A$2:$A$15</definedName>
    <definedName name="Enfoque_riesgo">Datos!$B$2:$B$5</definedName>
    <definedName name="Escala_impacto_corrupcion">'[4]Datos-Riesgos'!$D$2:$D$4</definedName>
    <definedName name="Escala_impacto_proceso">'[4]Datos-Riesgos'!$B$2:$B$6</definedName>
    <definedName name="Escala_probabilidad_proceso">'[4]Datos-Riesgos'!$A$2:$A$6</definedName>
    <definedName name="Escalas_impacto_corrupción">Datos!$N$4:$N$6</definedName>
    <definedName name="Escalas_impacto_gestión">Datos!$R$2:$R$6</definedName>
    <definedName name="Escalas_probabilidad_corrupción">Datos!$L$2:$L$6</definedName>
    <definedName name="Escalas_probabilidad_gestión">Datos!$AU$2:$AU$6</definedName>
    <definedName name="Escalas_propabilidad_gestión">Datos!$R$2:$R$6</definedName>
    <definedName name="Estado" localSheetId="27">[5]Datos!$B$2:$B$5</definedName>
    <definedName name="Estado">[5]Datos!$B$2:$B$5</definedName>
    <definedName name="FACTORESEXTERNOS" localSheetId="27">[2]Hoja1!$B$2:$B$8</definedName>
    <definedName name="FACTORESEXTERNOS">[3]Hoja1!$B$2:$B$8</definedName>
    <definedName name="FACTORESINTERNOS" localSheetId="27">[2]Hoja1!$C$2:$C$13</definedName>
    <definedName name="FACTORESINTERNOS">[3]Hoja1!$C$2:$C$13</definedName>
    <definedName name="FACTORESINTERNOS1" localSheetId="27">[2]Hoja1!$C$2:$C$14</definedName>
    <definedName name="FACTORESINTERNOS1">[3]Hoja1!$C$2:$C$14</definedName>
    <definedName name="formato" localSheetId="27">'[1]listas d'!$C$3:$C$12</definedName>
    <definedName name="formato">'listas d'!$C$3:$C$12</definedName>
    <definedName name="idioma" localSheetId="27">'[1]listas d'!$F$3:$F$5</definedName>
    <definedName name="idioma">'listas d'!$F$3:$F$5</definedName>
    <definedName name="justificación" localSheetId="27">'[1]listas d'!$E$3:$E$7</definedName>
    <definedName name="justificación">'listas d'!$E$3:$E$7</definedName>
    <definedName name="Mecanismos_de_deteccion" localSheetId="27">[1]Datos!$AT$2:$AT$6</definedName>
    <definedName name="Mecanismos_de_deteccion">Datos!$AT$2:$AT$6</definedName>
    <definedName name="medio" localSheetId="27">'[1]listas d'!$G$3:$G$6</definedName>
    <definedName name="medio">'listas d'!$G$3:$G$6</definedName>
    <definedName name="Nivel_importancia_tarea" localSheetId="27">[5]Datos!$A$2:$A$4</definedName>
    <definedName name="Nivel_importancia_tarea">[5]Datos!$A$2:$A$4</definedName>
    <definedName name="objetivos">'ISO27001'!$B$2:$B$36</definedName>
    <definedName name="Opciones_de_tratamiento" localSheetId="27">[1]Datos!$AI$2:$AI$4</definedName>
    <definedName name="Opciones_de_tratamiento">Datos!$AI$2:$AI$4</definedName>
    <definedName name="Pregunta1" localSheetId="27">[1]Datos!$AJ$2:$AJ$3</definedName>
    <definedName name="Pregunta1">Datos!$AJ$2:$AJ$3</definedName>
    <definedName name="Pregunta2" localSheetId="27">[1]Datos!$AK$2:$AK$3</definedName>
    <definedName name="Pregunta2">Datos!$AK$2:$AK$3</definedName>
    <definedName name="Pregunta3" localSheetId="27">[1]Datos!$AL$2:$AL$3</definedName>
    <definedName name="Pregunta3">Datos!$AL$2:$AL$3</definedName>
    <definedName name="Pregunta4" localSheetId="27">[1]Datos!$AM$2:$AM$3</definedName>
    <definedName name="Pregunta4">Datos!$AM$2:$AM$3</definedName>
    <definedName name="Pregunta5" localSheetId="27">[1]Datos!$AN$2:$AN$4</definedName>
    <definedName name="Pregunta5">Datos!$AN$2:$AN$4</definedName>
    <definedName name="Pregunta6" localSheetId="27">[1]Datos!$AO$2:$AO$3</definedName>
    <definedName name="Pregunta6">Datos!$AO$2:$AO$3</definedName>
    <definedName name="Pregunta7" localSheetId="27">[1]Datos!$AP$2:$AP$3</definedName>
    <definedName name="Pregunta7">Datos!$AP$2:$AP$3</definedName>
    <definedName name="Pregunta8" localSheetId="27">[1]Datos!$AQ$2:$AQ$4</definedName>
    <definedName name="Pregunta8">Datos!$AQ$2:$AQ$4</definedName>
    <definedName name="Pregunta9" localSheetId="27">[1]Datos!$AV$2:$AV$4</definedName>
    <definedName name="Pregunta9">Datos!$AV$2:$AV$4</definedName>
    <definedName name="Preposiciones" localSheetId="27">[1]Datos!$H$2:$H$13</definedName>
    <definedName name="Preposiciones">Datos!$H$2:$H$13</definedName>
    <definedName name="Print_Area" localSheetId="13">Consolidado!$B$1:$AG$25</definedName>
    <definedName name="Probabilidad_factibilidad" localSheetId="27">[1]Datos!$Y$2:$Y$6</definedName>
    <definedName name="Probabilidad_factibilidad">Datos!$Y$2:$Y$6</definedName>
    <definedName name="Probabilidad_frecuencia">Datos!$Z$2:$Z$6</definedName>
    <definedName name="Proceso" localSheetId="27">[1]Datos!$C$2:$C$45</definedName>
    <definedName name="Proceso" localSheetId="13">'[4]Datos-Riesgos'!$I$2:$I$28</definedName>
    <definedName name="Proceso">Datos!$C$2:$C$47</definedName>
    <definedName name="procesos" localSheetId="27">'[1]listas d'!$A$3:$A$46</definedName>
    <definedName name="procesos">'listas d'!$A$3:$A$46</definedName>
    <definedName name="PROCESOS1" localSheetId="27">[2]Hoja3!$C$1:$C$41</definedName>
    <definedName name="PROCESOS1">[3]Hoja3!$C$1:$C$41</definedName>
    <definedName name="Respuestas" localSheetId="27">[1]Datos!$V$2:$V$3</definedName>
    <definedName name="Respuestas">Datos!$V$2:$V$3</definedName>
    <definedName name="RTA" localSheetId="27">[2]Hoja1!$K$2:$K$3</definedName>
    <definedName name="RTA">[3]Hoja1!$K$2:$K$3</definedName>
    <definedName name="TIPO" localSheetId="27">'[1]listas d'!$B$3:$B$9</definedName>
    <definedName name="TIPO">'listas d'!$B$3:$B$9</definedName>
    <definedName name="TIPO_A">'[6]02-Vulnerabilidad y Amenaza '!$K$1048371:$K$1048387</definedName>
    <definedName name="TIPO_V">'[6]02-Vulnerabilidad y Amenaza '!$B$1048371:$B$1048377</definedName>
    <definedName name="TIPOCONTROL" localSheetId="27">[2]Hoja1!$J$2:$J$4</definedName>
    <definedName name="TIPOCONTROL">[3]Hoja1!$J$2:$J$4</definedName>
    <definedName name="TIPOIMPACTO" localSheetId="27">[2]Hoja1!$H$2:$H$6</definedName>
    <definedName name="TIPOIMPACTO">[3]Hoja1!$H$2:$H$6</definedName>
    <definedName name="_xlnm.Print_Titles" localSheetId="13">Consolidado!$1:$17</definedName>
    <definedName name="Vacío">Datos!$X$2</definedName>
    <definedName name="Valor" localSheetId="24">'Inventario de Activos'!$T$8:$T$10</definedName>
    <definedName name="x" localSheetId="27">[1]Datos!$W$2</definedName>
    <definedName name="x" localSheetId="13">'[4]Datos-Riesgos'!$T$2</definedName>
    <definedName name="x">Datos!$W$2</definedName>
    <definedName name="Z_329F5593_0D6B_4C21_9FD0_52C333171BDF_.wvu.Cols" localSheetId="25" hidden="1">Activos!$AF:$AF</definedName>
    <definedName name="Z_329F5593_0D6B_4C21_9FD0_52C333171BDF_.wvu.Cols" localSheetId="12" hidden="1">Enc_Imp_Corrupción!$L:$M</definedName>
    <definedName name="Z_329F5593_0D6B_4C21_9FD0_52C333171BDF_.wvu.Cols" localSheetId="14" hidden="1">Imp_Procesos_1!$P:$P</definedName>
    <definedName name="Z_329F5593_0D6B_4C21_9FD0_52C333171BDF_.wvu.Cols" localSheetId="23" hidden="1">Imp_Procesos_10!$P:$P</definedName>
    <definedName name="Z_329F5593_0D6B_4C21_9FD0_52C333171BDF_.wvu.Cols" localSheetId="15" hidden="1">Imp_Procesos_2!$P:$P</definedName>
    <definedName name="Z_329F5593_0D6B_4C21_9FD0_52C333171BDF_.wvu.Cols" localSheetId="16" hidden="1">Imp_Procesos_3!$P:$P</definedName>
    <definedName name="Z_329F5593_0D6B_4C21_9FD0_52C333171BDF_.wvu.Cols" localSheetId="17" hidden="1">Imp_Procesos_4!$P:$P</definedName>
    <definedName name="Z_329F5593_0D6B_4C21_9FD0_52C333171BDF_.wvu.Cols" localSheetId="18" hidden="1">Imp_Procesos_5!$P:$P</definedName>
    <definedName name="Z_329F5593_0D6B_4C21_9FD0_52C333171BDF_.wvu.Cols" localSheetId="19" hidden="1">Imp_Procesos_6!$P:$P</definedName>
    <definedName name="Z_329F5593_0D6B_4C21_9FD0_52C333171BDF_.wvu.Cols" localSheetId="20" hidden="1">Imp_Procesos_7!$P:$P</definedName>
    <definedName name="Z_329F5593_0D6B_4C21_9FD0_52C333171BDF_.wvu.Cols" localSheetId="21" hidden="1">Imp_Procesos_8!$P:$P</definedName>
    <definedName name="Z_329F5593_0D6B_4C21_9FD0_52C333171BDF_.wvu.Cols" localSheetId="22" hidden="1">Imp_Procesos_9!$P:$P</definedName>
    <definedName name="Z_329F5593_0D6B_4C21_9FD0_52C333171BDF_.wvu.Cols" localSheetId="24" hidden="1">'Inventario de Activos'!$AK:$AW</definedName>
    <definedName name="Z_329F5593_0D6B_4C21_9FD0_52C333171BDF_.wvu.FilterData" localSheetId="25" hidden="1">Activos!$B$4:$W$4</definedName>
    <definedName name="Z_329F5593_0D6B_4C21_9FD0_52C333171BDF_.wvu.FilterData" localSheetId="13" hidden="1">Consolidado!$B$17:$BB$17</definedName>
    <definedName name="Z_329F5593_0D6B_4C21_9FD0_52C333171BDF_.wvu.FilterData" localSheetId="24" hidden="1">'Inventario de Activos'!$A$5:$P$106</definedName>
    <definedName name="Z_329F5593_0D6B_4C21_9FD0_52C333171BDF_.wvu.PrintArea" localSheetId="13" hidden="1">Consolidado!$A$1:$AG$27</definedName>
    <definedName name="Z_329F5593_0D6B_4C21_9FD0_52C333171BDF_.wvu.PrintArea" localSheetId="24" hidden="1">'Inventario de Activos'!$A$1:$AI$106</definedName>
    <definedName name="Z_329F5593_0D6B_4C21_9FD0_52C333171BDF_.wvu.PrintArea" localSheetId="11" hidden="1">'Mapa del riesgo'!$A$1:$S$17</definedName>
    <definedName name="Z_329F5593_0D6B_4C21_9FD0_52C333171BDF_.wvu.PrintArea" localSheetId="3" hidden="1">Riesgo1!$A$1:$BG$170</definedName>
    <definedName name="Z_329F5593_0D6B_4C21_9FD0_52C333171BDF_.wvu.PrintArea" localSheetId="4" hidden="1">Riesgo2!$A$1:$BG$167</definedName>
    <definedName name="Z_329F5593_0D6B_4C21_9FD0_52C333171BDF_.wvu.PrintArea" localSheetId="5" hidden="1">Riesgo3!$A$1:$BG$167</definedName>
    <definedName name="Z_329F5593_0D6B_4C21_9FD0_52C333171BDF_.wvu.PrintArea" localSheetId="6" hidden="1">Riesgo4!$A$1:$BG$167</definedName>
    <definedName name="Z_329F5593_0D6B_4C21_9FD0_52C333171BDF_.wvu.PrintArea" localSheetId="7" hidden="1">Riesgo5!$A$1:$BG$167</definedName>
    <definedName name="Z_329F5593_0D6B_4C21_9FD0_52C333171BDF_.wvu.PrintArea" localSheetId="8" hidden="1">Riesgo6!$A$1:$BG$167</definedName>
    <definedName name="Z_329F5593_0D6B_4C21_9FD0_52C333171BDF_.wvu.PrintArea" localSheetId="9" hidden="1">Riesgo7!$A$1:$BE$143</definedName>
    <definedName name="Z_329F5593_0D6B_4C21_9FD0_52C333171BDF_.wvu.PrintArea" localSheetId="10" hidden="1">Riesgo8!$A$1:$BE$143</definedName>
    <definedName name="Z_329F5593_0D6B_4C21_9FD0_52C333171BDF_.wvu.PrintTitles" localSheetId="13" hidden="1">Consolidado!$1:$17</definedName>
    <definedName name="Z_329F5593_0D6B_4C21_9FD0_52C333171BDF_.wvu.Rows" localSheetId="13" hidden="1">Consolidado!$1:$1</definedName>
    <definedName name="Z_329F5593_0D6B_4C21_9FD0_52C333171BDF_.wvu.Rows" localSheetId="3" hidden="1">Riesgo1!$68:$69</definedName>
    <definedName name="Z_329F5593_0D6B_4C21_9FD0_52C333171BDF_.wvu.Rows" localSheetId="4" hidden="1">Riesgo2!$65:$66</definedName>
    <definedName name="Z_329F5593_0D6B_4C21_9FD0_52C333171BDF_.wvu.Rows" localSheetId="5" hidden="1">Riesgo3!$65:$66</definedName>
    <definedName name="Z_329F5593_0D6B_4C21_9FD0_52C333171BDF_.wvu.Rows" localSheetId="6" hidden="1">Riesgo4!$65:$66</definedName>
    <definedName name="Z_329F5593_0D6B_4C21_9FD0_52C333171BDF_.wvu.Rows" localSheetId="7" hidden="1">Riesgo5!$65:$66</definedName>
    <definedName name="Z_329F5593_0D6B_4C21_9FD0_52C333171BDF_.wvu.Rows" localSheetId="8" hidden="1">Riesgo6!$65:$66</definedName>
    <definedName name="Z_329F5593_0D6B_4C21_9FD0_52C333171BDF_.wvu.Rows" localSheetId="9" hidden="1">Riesgo7!$71:$72</definedName>
    <definedName name="Z_329F5593_0D6B_4C21_9FD0_52C333171BDF_.wvu.Rows" localSheetId="10" hidden="1">Riesgo8!$71:$72</definedName>
  </definedNames>
  <calcPr calcId="191029"/>
  <customWorkbookViews>
    <customWorkbookView name="aaa" guid="{329F5593-0D6B-4C21-9FD0-52C333171BDF}" maximized="1" xWindow="-8" yWindow="-8" windowWidth="1456" windowHeight="876" tabRatio="923" activeSheetId="6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4" i="47" l="1"/>
  <c r="AM108" i="47"/>
  <c r="AO105" i="47"/>
  <c r="AM105" i="47"/>
  <c r="BV104" i="47"/>
  <c r="BV102" i="47"/>
  <c r="BW102" i="47" s="1"/>
  <c r="AP108" i="47" s="1"/>
  <c r="BU102" i="47"/>
  <c r="AO108" i="47" s="1"/>
  <c r="BT102" i="47"/>
  <c r="BR102" i="47"/>
  <c r="BQ102" i="47"/>
  <c r="BP102" i="47"/>
  <c r="BO102" i="47"/>
  <c r="BN102" i="47"/>
  <c r="BM102" i="47"/>
  <c r="BL102" i="47"/>
  <c r="BK102" i="47"/>
  <c r="BS102" i="47" s="1"/>
  <c r="AM102" i="47"/>
  <c r="BV101" i="47"/>
  <c r="BW101" i="47" s="1"/>
  <c r="AP105" i="47" s="1"/>
  <c r="BU101" i="47"/>
  <c r="BT101" i="47"/>
  <c r="BR101" i="47"/>
  <c r="BQ101" i="47"/>
  <c r="BP101" i="47"/>
  <c r="BO101" i="47"/>
  <c r="BN101" i="47"/>
  <c r="BM101" i="47"/>
  <c r="BL101" i="47"/>
  <c r="BK101" i="47"/>
  <c r="BS101" i="47" s="1"/>
  <c r="BU100" i="47"/>
  <c r="AO102" i="47" s="1"/>
  <c r="BT100" i="47"/>
  <c r="BR100" i="47"/>
  <c r="BQ100" i="47"/>
  <c r="BP100" i="47"/>
  <c r="BO100" i="47"/>
  <c r="BN100" i="47"/>
  <c r="BM100" i="47"/>
  <c r="BL100" i="47"/>
  <c r="BK100" i="47"/>
  <c r="BS100" i="47" s="1"/>
  <c r="BX99" i="47"/>
  <c r="BO120" i="47" s="1"/>
  <c r="BU99" i="47"/>
  <c r="AO99" i="47" s="1"/>
  <c r="BT99" i="47"/>
  <c r="BR99" i="47"/>
  <c r="BQ99" i="47"/>
  <c r="BP99" i="47"/>
  <c r="BO99" i="47"/>
  <c r="BN99" i="47"/>
  <c r="BM99" i="47"/>
  <c r="BL99" i="47"/>
  <c r="BK99" i="47"/>
  <c r="BS99" i="47" s="1"/>
  <c r="AQ99" i="47"/>
  <c r="AC114" i="47" s="1"/>
  <c r="AM99" i="47"/>
  <c r="AM94" i="47"/>
  <c r="AM91" i="47"/>
  <c r="BV90" i="47"/>
  <c r="BU88" i="47"/>
  <c r="BV88" i="47" s="1"/>
  <c r="BW88" i="47" s="1"/>
  <c r="AP94" i="47" s="1"/>
  <c r="BT88" i="47"/>
  <c r="BR88" i="47"/>
  <c r="BQ88" i="47"/>
  <c r="BP88" i="47"/>
  <c r="BO88" i="47"/>
  <c r="BN88" i="47"/>
  <c r="BM88" i="47"/>
  <c r="BL88" i="47"/>
  <c r="BK88" i="47"/>
  <c r="BS88" i="47" s="1"/>
  <c r="AO88" i="47"/>
  <c r="AM88" i="47"/>
  <c r="BU87" i="47"/>
  <c r="AO91" i="47" s="1"/>
  <c r="BT87" i="47"/>
  <c r="BR87" i="47"/>
  <c r="BQ87" i="47"/>
  <c r="BP87" i="47"/>
  <c r="BO87" i="47"/>
  <c r="BN87" i="47"/>
  <c r="BM87" i="47"/>
  <c r="BL87" i="47"/>
  <c r="BK87" i="47"/>
  <c r="BS87" i="47" s="1"/>
  <c r="BV86" i="47"/>
  <c r="BW86" i="47" s="1"/>
  <c r="AP88" i="47" s="1"/>
  <c r="BU86" i="47"/>
  <c r="BT86" i="47"/>
  <c r="BR86" i="47"/>
  <c r="BQ86" i="47"/>
  <c r="BP86" i="47"/>
  <c r="BO86" i="47"/>
  <c r="BN86" i="47"/>
  <c r="BM86" i="47"/>
  <c r="BL86" i="47"/>
  <c r="BK86" i="47"/>
  <c r="BS86" i="47" s="1"/>
  <c r="BX85" i="47"/>
  <c r="BO119" i="47" s="1"/>
  <c r="G121" i="47" s="1"/>
  <c r="Z119" i="47" s="1"/>
  <c r="BU85" i="47"/>
  <c r="BV85" i="47" s="1"/>
  <c r="BW85" i="47" s="1"/>
  <c r="AP85" i="47" s="1"/>
  <c r="BT85" i="47"/>
  <c r="BR85" i="47"/>
  <c r="BQ85" i="47"/>
  <c r="BP85" i="47"/>
  <c r="BO85" i="47"/>
  <c r="BN85" i="47"/>
  <c r="BM85" i="47"/>
  <c r="BL85" i="47"/>
  <c r="BK85" i="47"/>
  <c r="BS85" i="47" s="1"/>
  <c r="AQ85" i="47"/>
  <c r="AO85" i="47"/>
  <c r="AM85" i="47"/>
  <c r="BO49" i="47"/>
  <c r="J57" i="47" s="1"/>
  <c r="D25" i="47"/>
  <c r="G175" i="47" s="1"/>
  <c r="AK13" i="47"/>
  <c r="D166" i="46"/>
  <c r="AN131" i="46"/>
  <c r="BO120" i="46"/>
  <c r="P114" i="46"/>
  <c r="AM108" i="46"/>
  <c r="AO105" i="46"/>
  <c r="AM105" i="46"/>
  <c r="BV104" i="46"/>
  <c r="BV102" i="46"/>
  <c r="BW102" i="46" s="1"/>
  <c r="AP108" i="46" s="1"/>
  <c r="BU102" i="46"/>
  <c r="AO108" i="46" s="1"/>
  <c r="BT102" i="46"/>
  <c r="BR102" i="46"/>
  <c r="BQ102" i="46"/>
  <c r="BP102" i="46"/>
  <c r="BO102" i="46"/>
  <c r="BN102" i="46"/>
  <c r="BM102" i="46"/>
  <c r="BL102" i="46"/>
  <c r="BK102" i="46"/>
  <c r="AM102" i="46"/>
  <c r="BV101" i="46"/>
  <c r="BW101" i="46" s="1"/>
  <c r="AP105" i="46" s="1"/>
  <c r="BU101" i="46"/>
  <c r="BT101" i="46"/>
  <c r="BR101" i="46"/>
  <c r="BQ101" i="46"/>
  <c r="BP101" i="46"/>
  <c r="BO101" i="46"/>
  <c r="BN101" i="46"/>
  <c r="BM101" i="46"/>
  <c r="BL101" i="46"/>
  <c r="BK101" i="46"/>
  <c r="BU100" i="46"/>
  <c r="AO102" i="46" s="1"/>
  <c r="BT100" i="46"/>
  <c r="BR100" i="46"/>
  <c r="BQ100" i="46"/>
  <c r="BP100" i="46"/>
  <c r="BO100" i="46"/>
  <c r="BN100" i="46"/>
  <c r="BM100" i="46"/>
  <c r="BL100" i="46"/>
  <c r="BK100" i="46"/>
  <c r="BS100" i="46" s="1"/>
  <c r="BX99" i="46"/>
  <c r="BU99" i="46"/>
  <c r="BT99" i="46"/>
  <c r="BR99" i="46"/>
  <c r="BQ99" i="46"/>
  <c r="BP99" i="46"/>
  <c r="BO99" i="46"/>
  <c r="BN99" i="46"/>
  <c r="BM99" i="46"/>
  <c r="BL99" i="46"/>
  <c r="BK99" i="46"/>
  <c r="AQ99" i="46"/>
  <c r="AC114" i="46" s="1"/>
  <c r="AM99" i="46"/>
  <c r="AM94" i="46"/>
  <c r="AM91" i="46"/>
  <c r="BV90" i="46"/>
  <c r="BU88" i="46"/>
  <c r="BV88" i="46" s="1"/>
  <c r="BW88" i="46" s="1"/>
  <c r="AP94" i="46" s="1"/>
  <c r="BT88" i="46"/>
  <c r="BR88" i="46"/>
  <c r="BQ88" i="46"/>
  <c r="BP88" i="46"/>
  <c r="BO88" i="46"/>
  <c r="BN88" i="46"/>
  <c r="BM88" i="46"/>
  <c r="BL88" i="46"/>
  <c r="BK88" i="46"/>
  <c r="BS88" i="46" s="1"/>
  <c r="AO88" i="46"/>
  <c r="AM88" i="46"/>
  <c r="BU87" i="46"/>
  <c r="BT87" i="46"/>
  <c r="BR87" i="46"/>
  <c r="BQ87" i="46"/>
  <c r="BP87" i="46"/>
  <c r="BO87" i="46"/>
  <c r="BN87" i="46"/>
  <c r="BM87" i="46"/>
  <c r="BL87" i="46"/>
  <c r="BK87" i="46"/>
  <c r="BS87" i="46" s="1"/>
  <c r="BV86" i="46"/>
  <c r="BW86" i="46" s="1"/>
  <c r="AP88" i="46" s="1"/>
  <c r="BU86" i="46"/>
  <c r="BT86" i="46"/>
  <c r="BR86" i="46"/>
  <c r="BQ86" i="46"/>
  <c r="BP86" i="46"/>
  <c r="BO86" i="46"/>
  <c r="BN86" i="46"/>
  <c r="BM86" i="46"/>
  <c r="BL86" i="46"/>
  <c r="BK86" i="46"/>
  <c r="BX85" i="46"/>
  <c r="BO119" i="46" s="1"/>
  <c r="G121" i="46" s="1"/>
  <c r="Z119" i="46" s="1"/>
  <c r="BU85" i="46"/>
  <c r="BV85" i="46" s="1"/>
  <c r="BW85" i="46" s="1"/>
  <c r="AP85" i="46" s="1"/>
  <c r="BT85" i="46"/>
  <c r="BR85" i="46"/>
  <c r="BQ85" i="46"/>
  <c r="BP85" i="46"/>
  <c r="BO85" i="46"/>
  <c r="BN85" i="46"/>
  <c r="BM85" i="46"/>
  <c r="BL85" i="46"/>
  <c r="BK85" i="46"/>
  <c r="AQ85" i="46"/>
  <c r="AO85" i="46"/>
  <c r="AM85" i="46"/>
  <c r="J57" i="46"/>
  <c r="BO49" i="46"/>
  <c r="D32" i="46"/>
  <c r="D25" i="46"/>
  <c r="G175" i="46" s="1"/>
  <c r="AK13" i="46"/>
  <c r="Q121" i="46" s="1"/>
  <c r="Z120" i="46" s="1"/>
  <c r="AN131" i="68"/>
  <c r="BO129" i="68"/>
  <c r="J131" i="68" s="1"/>
  <c r="AM108" i="68"/>
  <c r="AO105" i="68"/>
  <c r="AM105" i="68"/>
  <c r="BV104" i="68"/>
  <c r="BV102" i="68"/>
  <c r="BW102" i="68" s="1"/>
  <c r="AP108" i="68" s="1"/>
  <c r="BU102" i="68"/>
  <c r="AO108" i="68" s="1"/>
  <c r="BT102" i="68"/>
  <c r="BR102" i="68"/>
  <c r="BQ102" i="68"/>
  <c r="BP102" i="68"/>
  <c r="BO102" i="68"/>
  <c r="BN102" i="68"/>
  <c r="BM102" i="68"/>
  <c r="BL102" i="68"/>
  <c r="BK102" i="68"/>
  <c r="BS102" i="68" s="1"/>
  <c r="AM102" i="68"/>
  <c r="BV101" i="68"/>
  <c r="BW101" i="68" s="1"/>
  <c r="AP105" i="68" s="1"/>
  <c r="BU101" i="68"/>
  <c r="BT101" i="68"/>
  <c r="BR101" i="68"/>
  <c r="BQ101" i="68"/>
  <c r="BP101" i="68"/>
  <c r="BO101" i="68"/>
  <c r="BN101" i="68"/>
  <c r="BM101" i="68"/>
  <c r="BL101" i="68"/>
  <c r="BK101" i="68"/>
  <c r="BS101" i="68" s="1"/>
  <c r="BU100" i="68"/>
  <c r="AO102" i="68" s="1"/>
  <c r="BT100" i="68"/>
  <c r="BR100" i="68"/>
  <c r="BQ100" i="68"/>
  <c r="BP100" i="68"/>
  <c r="BO100" i="68"/>
  <c r="BN100" i="68"/>
  <c r="BM100" i="68"/>
  <c r="BL100" i="68"/>
  <c r="BK100" i="68"/>
  <c r="BS100" i="68" s="1"/>
  <c r="BX99" i="68"/>
  <c r="BO120" i="68" s="1"/>
  <c r="Q121" i="68" s="1"/>
  <c r="Z120" i="68" s="1"/>
  <c r="BU99" i="68"/>
  <c r="AO99" i="68" s="1"/>
  <c r="BT99" i="68"/>
  <c r="BR99" i="68"/>
  <c r="BQ99" i="68"/>
  <c r="BP99" i="68"/>
  <c r="BO99" i="68"/>
  <c r="BN99" i="68"/>
  <c r="BM99" i="68"/>
  <c r="BL99" i="68"/>
  <c r="BK99" i="68"/>
  <c r="BS99" i="68" s="1"/>
  <c r="AQ99" i="68"/>
  <c r="AC114" i="68" s="1"/>
  <c r="AM99" i="68"/>
  <c r="AM94" i="68"/>
  <c r="AM91" i="68"/>
  <c r="BV90" i="68"/>
  <c r="BU88" i="68"/>
  <c r="AO94" i="68" s="1"/>
  <c r="BT88" i="68"/>
  <c r="BR88" i="68"/>
  <c r="BQ88" i="68"/>
  <c r="BP88" i="68"/>
  <c r="BO88" i="68"/>
  <c r="BN88" i="68"/>
  <c r="BM88" i="68"/>
  <c r="BL88" i="68"/>
  <c r="BK88" i="68"/>
  <c r="BS88" i="68" s="1"/>
  <c r="AO88" i="68"/>
  <c r="AM88" i="68"/>
  <c r="BU87" i="68"/>
  <c r="AO91" i="68" s="1"/>
  <c r="BT87" i="68"/>
  <c r="BR87" i="68"/>
  <c r="BQ87" i="68"/>
  <c r="BP87" i="68"/>
  <c r="BO87" i="68"/>
  <c r="BN87" i="68"/>
  <c r="BM87" i="68"/>
  <c r="BL87" i="68"/>
  <c r="BK87" i="68"/>
  <c r="BS87" i="68" s="1"/>
  <c r="BV86" i="68"/>
  <c r="BW86" i="68" s="1"/>
  <c r="AP88" i="68" s="1"/>
  <c r="BU86" i="68"/>
  <c r="BT86" i="68"/>
  <c r="BR86" i="68"/>
  <c r="BQ86" i="68"/>
  <c r="BP86" i="68"/>
  <c r="BO86" i="68"/>
  <c r="BN86" i="68"/>
  <c r="BM86" i="68"/>
  <c r="BL86" i="68"/>
  <c r="BK86" i="68"/>
  <c r="BS86" i="68" s="1"/>
  <c r="BX85" i="68"/>
  <c r="BO119" i="68" s="1"/>
  <c r="G121" i="68" s="1"/>
  <c r="Z119" i="68" s="1"/>
  <c r="BU85" i="68"/>
  <c r="BT85" i="68"/>
  <c r="BV85" i="68" s="1"/>
  <c r="BW85" i="68" s="1"/>
  <c r="AP85" i="68" s="1"/>
  <c r="BR85" i="68"/>
  <c r="BQ85" i="68"/>
  <c r="BP85" i="68"/>
  <c r="BO85" i="68"/>
  <c r="BN85" i="68"/>
  <c r="BM85" i="68"/>
  <c r="BL85" i="68"/>
  <c r="BK85" i="68"/>
  <c r="BS85" i="68" s="1"/>
  <c r="AQ85" i="68"/>
  <c r="P114" i="68" s="1"/>
  <c r="AO85" i="68"/>
  <c r="AM85" i="68"/>
  <c r="I60" i="68"/>
  <c r="BO50" i="68"/>
  <c r="J66" i="68" s="1"/>
  <c r="BN50" i="68" s="1"/>
  <c r="H69" i="68" s="1"/>
  <c r="BO49" i="68"/>
  <c r="J57" i="68" s="1"/>
  <c r="AI32" i="68"/>
  <c r="Y32" i="68"/>
  <c r="D32" i="68"/>
  <c r="D25" i="68"/>
  <c r="G175" i="68" s="1"/>
  <c r="AO19" i="68"/>
  <c r="AK13" i="68"/>
  <c r="BN129" i="68" s="1"/>
  <c r="D166" i="67"/>
  <c r="AN131" i="67"/>
  <c r="Q121" i="67"/>
  <c r="Z120" i="67" s="1"/>
  <c r="BO120" i="67"/>
  <c r="P114" i="67"/>
  <c r="AM108" i="67"/>
  <c r="AO105" i="67"/>
  <c r="AM105" i="67"/>
  <c r="BV104" i="67"/>
  <c r="BV102" i="67"/>
  <c r="BW102" i="67" s="1"/>
  <c r="AP108" i="67" s="1"/>
  <c r="BU102" i="67"/>
  <c r="AO108" i="67" s="1"/>
  <c r="BT102" i="67"/>
  <c r="BR102" i="67"/>
  <c r="BQ102" i="67"/>
  <c r="BP102" i="67"/>
  <c r="BO102" i="67"/>
  <c r="BN102" i="67"/>
  <c r="BM102" i="67"/>
  <c r="BL102" i="67"/>
  <c r="BK102" i="67"/>
  <c r="AM102" i="67"/>
  <c r="BV101" i="67"/>
  <c r="BW101" i="67" s="1"/>
  <c r="AP105" i="67" s="1"/>
  <c r="BU101" i="67"/>
  <c r="BT101" i="67"/>
  <c r="BR101" i="67"/>
  <c r="BQ101" i="67"/>
  <c r="BP101" i="67"/>
  <c r="BO101" i="67"/>
  <c r="BN101" i="67"/>
  <c r="BM101" i="67"/>
  <c r="BL101" i="67"/>
  <c r="BK101" i="67"/>
  <c r="BU100" i="67"/>
  <c r="AO102" i="67" s="1"/>
  <c r="BT100" i="67"/>
  <c r="BR100" i="67"/>
  <c r="BQ100" i="67"/>
  <c r="BP100" i="67"/>
  <c r="BO100" i="67"/>
  <c r="BN100" i="67"/>
  <c r="BM100" i="67"/>
  <c r="BL100" i="67"/>
  <c r="BK100" i="67"/>
  <c r="BS100" i="67" s="1"/>
  <c r="BX99" i="67"/>
  <c r="BU99" i="67"/>
  <c r="BT99" i="67"/>
  <c r="BR99" i="67"/>
  <c r="BQ99" i="67"/>
  <c r="BP99" i="67"/>
  <c r="BO99" i="67"/>
  <c r="BN99" i="67"/>
  <c r="BM99" i="67"/>
  <c r="BL99" i="67"/>
  <c r="BK99" i="67"/>
  <c r="AQ99" i="67"/>
  <c r="AC114" i="67" s="1"/>
  <c r="AM99" i="67"/>
  <c r="AM94" i="67"/>
  <c r="AM91" i="67"/>
  <c r="BV90" i="67"/>
  <c r="BU88" i="67"/>
  <c r="BV88" i="67" s="1"/>
  <c r="BW88" i="67" s="1"/>
  <c r="AP94" i="67" s="1"/>
  <c r="BT88" i="67"/>
  <c r="BR88" i="67"/>
  <c r="BQ88" i="67"/>
  <c r="BP88" i="67"/>
  <c r="BO88" i="67"/>
  <c r="BN88" i="67"/>
  <c r="BM88" i="67"/>
  <c r="BL88" i="67"/>
  <c r="BK88" i="67"/>
  <c r="BS88" i="67" s="1"/>
  <c r="AO88" i="67"/>
  <c r="AM88" i="67"/>
  <c r="BU87" i="67"/>
  <c r="BT87" i="67"/>
  <c r="BR87" i="67"/>
  <c r="BQ87" i="67"/>
  <c r="BP87" i="67"/>
  <c r="BO87" i="67"/>
  <c r="BN87" i="67"/>
  <c r="BM87" i="67"/>
  <c r="BL87" i="67"/>
  <c r="BK87" i="67"/>
  <c r="BS87" i="67" s="1"/>
  <c r="BV86" i="67"/>
  <c r="BW86" i="67" s="1"/>
  <c r="AP88" i="67" s="1"/>
  <c r="BU86" i="67"/>
  <c r="BT86" i="67"/>
  <c r="BR86" i="67"/>
  <c r="BQ86" i="67"/>
  <c r="BP86" i="67"/>
  <c r="BO86" i="67"/>
  <c r="BN86" i="67"/>
  <c r="BM86" i="67"/>
  <c r="BL86" i="67"/>
  <c r="BK86" i="67"/>
  <c r="BX85" i="67"/>
  <c r="BO119" i="67" s="1"/>
  <c r="G121" i="67" s="1"/>
  <c r="Z119" i="67" s="1"/>
  <c r="BU85" i="67"/>
  <c r="BV85" i="67" s="1"/>
  <c r="BW85" i="67" s="1"/>
  <c r="AP85" i="67" s="1"/>
  <c r="BT85" i="67"/>
  <c r="BR85" i="67"/>
  <c r="BQ85" i="67"/>
  <c r="BP85" i="67"/>
  <c r="BO85" i="67"/>
  <c r="BN85" i="67"/>
  <c r="BM85" i="67"/>
  <c r="BL85" i="67"/>
  <c r="BK85" i="67"/>
  <c r="AQ85" i="67"/>
  <c r="AO85" i="67"/>
  <c r="AM85" i="67"/>
  <c r="J57" i="67"/>
  <c r="BO49" i="67"/>
  <c r="J32" i="67"/>
  <c r="D32" i="67"/>
  <c r="D25" i="67"/>
  <c r="G175" i="67" s="1"/>
  <c r="AK13" i="67"/>
  <c r="AN131" i="66"/>
  <c r="BO129" i="66"/>
  <c r="J131" i="66" s="1"/>
  <c r="P114" i="66"/>
  <c r="AM108" i="66"/>
  <c r="AO105" i="66"/>
  <c r="AM105" i="66"/>
  <c r="BV104" i="66"/>
  <c r="BV102" i="66"/>
  <c r="BW102" i="66" s="1"/>
  <c r="AP108" i="66" s="1"/>
  <c r="BU102" i="66"/>
  <c r="AO108" i="66" s="1"/>
  <c r="BT102" i="66"/>
  <c r="BR102" i="66"/>
  <c r="BQ102" i="66"/>
  <c r="BP102" i="66"/>
  <c r="BO102" i="66"/>
  <c r="BN102" i="66"/>
  <c r="BM102" i="66"/>
  <c r="BL102" i="66"/>
  <c r="BK102" i="66"/>
  <c r="BS102" i="66" s="1"/>
  <c r="AM102" i="66"/>
  <c r="BV101" i="66"/>
  <c r="BW101" i="66" s="1"/>
  <c r="AP105" i="66" s="1"/>
  <c r="BU101" i="66"/>
  <c r="BT101" i="66"/>
  <c r="BR101" i="66"/>
  <c r="BQ101" i="66"/>
  <c r="BP101" i="66"/>
  <c r="BO101" i="66"/>
  <c r="BN101" i="66"/>
  <c r="BM101" i="66"/>
  <c r="BL101" i="66"/>
  <c r="BK101" i="66"/>
  <c r="BS101" i="66" s="1"/>
  <c r="BU100" i="66"/>
  <c r="AO102" i="66" s="1"/>
  <c r="BT100" i="66"/>
  <c r="BR100" i="66"/>
  <c r="BQ100" i="66"/>
  <c r="BP100" i="66"/>
  <c r="BO100" i="66"/>
  <c r="BN100" i="66"/>
  <c r="BM100" i="66"/>
  <c r="BL100" i="66"/>
  <c r="BK100" i="66"/>
  <c r="BS100" i="66" s="1"/>
  <c r="BX99" i="66"/>
  <c r="BO120" i="66" s="1"/>
  <c r="Q121" i="66" s="1"/>
  <c r="Z120" i="66" s="1"/>
  <c r="BU99" i="66"/>
  <c r="AO99" i="66" s="1"/>
  <c r="BT99" i="66"/>
  <c r="BR99" i="66"/>
  <c r="BQ99" i="66"/>
  <c r="BP99" i="66"/>
  <c r="BO99" i="66"/>
  <c r="BN99" i="66"/>
  <c r="BM99" i="66"/>
  <c r="BL99" i="66"/>
  <c r="BK99" i="66"/>
  <c r="BS99" i="66" s="1"/>
  <c r="AQ99" i="66"/>
  <c r="AC114" i="66" s="1"/>
  <c r="AM99" i="66"/>
  <c r="AM94" i="66"/>
  <c r="AM91" i="66"/>
  <c r="BV90" i="66"/>
  <c r="BU88" i="66"/>
  <c r="AO94" i="66" s="1"/>
  <c r="BT88" i="66"/>
  <c r="BR88" i="66"/>
  <c r="BQ88" i="66"/>
  <c r="BP88" i="66"/>
  <c r="BO88" i="66"/>
  <c r="BN88" i="66"/>
  <c r="BM88" i="66"/>
  <c r="BL88" i="66"/>
  <c r="BK88" i="66"/>
  <c r="BS88" i="66" s="1"/>
  <c r="AO88" i="66"/>
  <c r="AM88" i="66"/>
  <c r="BU87" i="66"/>
  <c r="BV87" i="66" s="1"/>
  <c r="BW87" i="66" s="1"/>
  <c r="AP91" i="66" s="1"/>
  <c r="BT87" i="66"/>
  <c r="BR87" i="66"/>
  <c r="BQ87" i="66"/>
  <c r="BP87" i="66"/>
  <c r="BO87" i="66"/>
  <c r="BN87" i="66"/>
  <c r="BM87" i="66"/>
  <c r="BL87" i="66"/>
  <c r="BK87" i="66"/>
  <c r="BS87" i="66" s="1"/>
  <c r="BV86" i="66"/>
  <c r="BW86" i="66" s="1"/>
  <c r="AP88" i="66" s="1"/>
  <c r="BU86" i="66"/>
  <c r="BT86" i="66"/>
  <c r="BR86" i="66"/>
  <c r="BQ86" i="66"/>
  <c r="BP86" i="66"/>
  <c r="BO86" i="66"/>
  <c r="BN86" i="66"/>
  <c r="BM86" i="66"/>
  <c r="BL86" i="66"/>
  <c r="BK86" i="66"/>
  <c r="BS86" i="66" s="1"/>
  <c r="BX85" i="66"/>
  <c r="BO119" i="66" s="1"/>
  <c r="G121" i="66" s="1"/>
  <c r="Z119" i="66" s="1"/>
  <c r="BU85" i="66"/>
  <c r="BV85" i="66" s="1"/>
  <c r="BW85" i="66" s="1"/>
  <c r="AP85" i="66" s="1"/>
  <c r="BT85" i="66"/>
  <c r="BR85" i="66"/>
  <c r="BQ85" i="66"/>
  <c r="BP85" i="66"/>
  <c r="BO85" i="66"/>
  <c r="BN85" i="66"/>
  <c r="BM85" i="66"/>
  <c r="BL85" i="66"/>
  <c r="BK85" i="66"/>
  <c r="BS85" i="66" s="1"/>
  <c r="AQ85" i="66"/>
  <c r="AO85" i="66"/>
  <c r="AM85" i="66"/>
  <c r="J57" i="66"/>
  <c r="BN49" i="66" s="1"/>
  <c r="F69" i="66" s="1"/>
  <c r="BO49" i="66"/>
  <c r="D32" i="66"/>
  <c r="D25" i="66"/>
  <c r="G175" i="66" s="1"/>
  <c r="AK13" i="66"/>
  <c r="BN129" i="66" s="1"/>
  <c r="D166" i="65"/>
  <c r="AN131" i="65"/>
  <c r="Q121" i="65"/>
  <c r="Z120" i="65" s="1"/>
  <c r="BO120" i="65"/>
  <c r="P114" i="65"/>
  <c r="AM108" i="65"/>
  <c r="AO105" i="65"/>
  <c r="AM105" i="65"/>
  <c r="BV104" i="65"/>
  <c r="BV102" i="65"/>
  <c r="BW102" i="65" s="1"/>
  <c r="AP108" i="65" s="1"/>
  <c r="BU102" i="65"/>
  <c r="AO108" i="65" s="1"/>
  <c r="BT102" i="65"/>
  <c r="BR102" i="65"/>
  <c r="BQ102" i="65"/>
  <c r="BP102" i="65"/>
  <c r="BO102" i="65"/>
  <c r="BN102" i="65"/>
  <c r="BM102" i="65"/>
  <c r="BL102" i="65"/>
  <c r="BK102" i="65"/>
  <c r="AM102" i="65"/>
  <c r="BV101" i="65"/>
  <c r="BW101" i="65" s="1"/>
  <c r="AP105" i="65" s="1"/>
  <c r="BU101" i="65"/>
  <c r="BT101" i="65"/>
  <c r="BR101" i="65"/>
  <c r="BQ101" i="65"/>
  <c r="BP101" i="65"/>
  <c r="BO101" i="65"/>
  <c r="BN101" i="65"/>
  <c r="BM101" i="65"/>
  <c r="BL101" i="65"/>
  <c r="BK101" i="65"/>
  <c r="BU100" i="65"/>
  <c r="AO102" i="65" s="1"/>
  <c r="BT100" i="65"/>
  <c r="BR100" i="65"/>
  <c r="BQ100" i="65"/>
  <c r="BP100" i="65"/>
  <c r="BO100" i="65"/>
  <c r="BN100" i="65"/>
  <c r="BM100" i="65"/>
  <c r="BL100" i="65"/>
  <c r="BK100" i="65"/>
  <c r="BS100" i="65" s="1"/>
  <c r="BX99" i="65"/>
  <c r="BU99" i="65"/>
  <c r="BT99" i="65"/>
  <c r="BR99" i="65"/>
  <c r="BQ99" i="65"/>
  <c r="BP99" i="65"/>
  <c r="BO99" i="65"/>
  <c r="BN99" i="65"/>
  <c r="BM99" i="65"/>
  <c r="BL99" i="65"/>
  <c r="BK99" i="65"/>
  <c r="AQ99" i="65"/>
  <c r="AC114" i="65" s="1"/>
  <c r="AM99" i="65"/>
  <c r="AM94" i="65"/>
  <c r="AM91" i="65"/>
  <c r="BV90" i="65"/>
  <c r="BU88" i="65"/>
  <c r="BV88" i="65" s="1"/>
  <c r="BW88" i="65" s="1"/>
  <c r="AP94" i="65" s="1"/>
  <c r="BT88" i="65"/>
  <c r="BR88" i="65"/>
  <c r="BQ88" i="65"/>
  <c r="BP88" i="65"/>
  <c r="BO88" i="65"/>
  <c r="BN88" i="65"/>
  <c r="BM88" i="65"/>
  <c r="BL88" i="65"/>
  <c r="BK88" i="65"/>
  <c r="BS88" i="65" s="1"/>
  <c r="AO88" i="65"/>
  <c r="AM88" i="65"/>
  <c r="BU87" i="65"/>
  <c r="BT87" i="65"/>
  <c r="BR87" i="65"/>
  <c r="BQ87" i="65"/>
  <c r="BP87" i="65"/>
  <c r="BO87" i="65"/>
  <c r="BN87" i="65"/>
  <c r="BM87" i="65"/>
  <c r="BL87" i="65"/>
  <c r="BK87" i="65"/>
  <c r="BS87" i="65" s="1"/>
  <c r="BV86" i="65"/>
  <c r="BW86" i="65" s="1"/>
  <c r="AP88" i="65" s="1"/>
  <c r="BU86" i="65"/>
  <c r="BT86" i="65"/>
  <c r="BR86" i="65"/>
  <c r="BQ86" i="65"/>
  <c r="BP86" i="65"/>
  <c r="BO86" i="65"/>
  <c r="BN86" i="65"/>
  <c r="BM86" i="65"/>
  <c r="BL86" i="65"/>
  <c r="BK86" i="65"/>
  <c r="BX85" i="65"/>
  <c r="BO119" i="65" s="1"/>
  <c r="G121" i="65" s="1"/>
  <c r="Z119" i="65" s="1"/>
  <c r="BU85" i="65"/>
  <c r="BV85" i="65" s="1"/>
  <c r="BW85" i="65" s="1"/>
  <c r="AP85" i="65" s="1"/>
  <c r="BT85" i="65"/>
  <c r="BR85" i="65"/>
  <c r="BQ85" i="65"/>
  <c r="BP85" i="65"/>
  <c r="BO85" i="65"/>
  <c r="BN85" i="65"/>
  <c r="BM85" i="65"/>
  <c r="BL85" i="65"/>
  <c r="BK85" i="65"/>
  <c r="AQ85" i="65"/>
  <c r="AO85" i="65"/>
  <c r="AM85" i="65"/>
  <c r="BO49" i="65"/>
  <c r="J57" i="65" s="1"/>
  <c r="J32" i="65"/>
  <c r="D32" i="65"/>
  <c r="D25" i="65"/>
  <c r="G175" i="65" s="1"/>
  <c r="AK13" i="65"/>
  <c r="AM108" i="64"/>
  <c r="AO105" i="64"/>
  <c r="AM105" i="64"/>
  <c r="BV104" i="64"/>
  <c r="BV102" i="64"/>
  <c r="BW102" i="64" s="1"/>
  <c r="AP108" i="64" s="1"/>
  <c r="BU102" i="64"/>
  <c r="AO108" i="64" s="1"/>
  <c r="BT102" i="64"/>
  <c r="BR102" i="64"/>
  <c r="BQ102" i="64"/>
  <c r="BP102" i="64"/>
  <c r="BO102" i="64"/>
  <c r="BN102" i="64"/>
  <c r="BM102" i="64"/>
  <c r="BL102" i="64"/>
  <c r="BK102" i="64"/>
  <c r="BS102" i="64" s="1"/>
  <c r="AM102" i="64"/>
  <c r="BV101" i="64"/>
  <c r="BW101" i="64" s="1"/>
  <c r="AP105" i="64" s="1"/>
  <c r="BU101" i="64"/>
  <c r="BT101" i="64"/>
  <c r="BR101" i="64"/>
  <c r="BQ101" i="64"/>
  <c r="BP101" i="64"/>
  <c r="BO101" i="64"/>
  <c r="BN101" i="64"/>
  <c r="BM101" i="64"/>
  <c r="BL101" i="64"/>
  <c r="BK101" i="64"/>
  <c r="BS101" i="64" s="1"/>
  <c r="BU100" i="64"/>
  <c r="AO102" i="64" s="1"/>
  <c r="BT100" i="64"/>
  <c r="BV100" i="64" s="1"/>
  <c r="BW100" i="64" s="1"/>
  <c r="AP102" i="64" s="1"/>
  <c r="BR100" i="64"/>
  <c r="BQ100" i="64"/>
  <c r="BP100" i="64"/>
  <c r="BO100" i="64"/>
  <c r="BN100" i="64"/>
  <c r="BM100" i="64"/>
  <c r="BL100" i="64"/>
  <c r="BK100" i="64"/>
  <c r="BS100" i="64" s="1"/>
  <c r="BX99" i="64"/>
  <c r="BO120" i="64" s="1"/>
  <c r="BU99" i="64"/>
  <c r="AO99" i="64" s="1"/>
  <c r="BT99" i="64"/>
  <c r="BR99" i="64"/>
  <c r="BQ99" i="64"/>
  <c r="BP99" i="64"/>
  <c r="BO99" i="64"/>
  <c r="BN99" i="64"/>
  <c r="BM99" i="64"/>
  <c r="BL99" i="64"/>
  <c r="BK99" i="64"/>
  <c r="BS99" i="64" s="1"/>
  <c r="AQ99" i="64"/>
  <c r="AC114" i="64" s="1"/>
  <c r="AM99" i="64"/>
  <c r="AM94" i="64"/>
  <c r="AM91" i="64"/>
  <c r="BU88" i="64"/>
  <c r="BV88" i="64" s="1"/>
  <c r="BW88" i="64" s="1"/>
  <c r="AP94" i="64" s="1"/>
  <c r="BT88" i="64"/>
  <c r="BR88" i="64"/>
  <c r="BQ88" i="64"/>
  <c r="BP88" i="64"/>
  <c r="BO88" i="64"/>
  <c r="BN88" i="64"/>
  <c r="BM88" i="64"/>
  <c r="BL88" i="64"/>
  <c r="BK88" i="64"/>
  <c r="AO88" i="64"/>
  <c r="BU87" i="64"/>
  <c r="AO91" i="64" s="1"/>
  <c r="BT87" i="64"/>
  <c r="BR87" i="64"/>
  <c r="BQ87" i="64"/>
  <c r="BP87" i="64"/>
  <c r="BO87" i="64"/>
  <c r="BN87" i="64"/>
  <c r="BM87" i="64"/>
  <c r="BL87" i="64"/>
  <c r="BK87" i="64"/>
  <c r="BU86" i="64"/>
  <c r="BT86" i="64"/>
  <c r="BV86" i="64" s="1"/>
  <c r="BW86" i="64" s="1"/>
  <c r="AP88" i="64" s="1"/>
  <c r="BR86" i="64"/>
  <c r="BQ86" i="64"/>
  <c r="BP86" i="64"/>
  <c r="BO86" i="64"/>
  <c r="BN86" i="64"/>
  <c r="BM86" i="64"/>
  <c r="BL86" i="64"/>
  <c r="BK86" i="64"/>
  <c r="BS86" i="64" s="1"/>
  <c r="BU85" i="64"/>
  <c r="BT85" i="64"/>
  <c r="AM85" i="64" s="1"/>
  <c r="BR85" i="64"/>
  <c r="BQ85" i="64"/>
  <c r="BP85" i="64"/>
  <c r="BO85" i="64"/>
  <c r="BN85" i="64"/>
  <c r="BM85" i="64"/>
  <c r="BL85" i="64"/>
  <c r="BK85" i="64"/>
  <c r="BS85" i="64" s="1"/>
  <c r="AO85" i="64"/>
  <c r="BO49" i="64"/>
  <c r="J57" i="64" s="1"/>
  <c r="D25" i="64"/>
  <c r="G175" i="64" s="1"/>
  <c r="AK13" i="64"/>
  <c r="BN129" i="64" s="1"/>
  <c r="AM88" i="64" l="1"/>
  <c r="BV85" i="64"/>
  <c r="BS87" i="64"/>
  <c r="BS88" i="64"/>
  <c r="AH60" i="68"/>
  <c r="AJ58" i="68"/>
  <c r="AB58" i="68"/>
  <c r="AD56" i="68"/>
  <c r="AF54" i="68"/>
  <c r="AH52" i="68"/>
  <c r="AJ60" i="68"/>
  <c r="AH54" i="68"/>
  <c r="AB52" i="68"/>
  <c r="AF60" i="68"/>
  <c r="AH58" i="68"/>
  <c r="AJ56" i="68"/>
  <c r="AB56" i="68"/>
  <c r="AD54" i="68"/>
  <c r="AF52" i="68"/>
  <c r="AD58" i="68"/>
  <c r="AJ52" i="68"/>
  <c r="AD60" i="68"/>
  <c r="AF58" i="68"/>
  <c r="AH56" i="68"/>
  <c r="AJ54" i="68"/>
  <c r="AB54" i="68"/>
  <c r="AD52" i="68"/>
  <c r="AB60" i="68"/>
  <c r="AF56" i="68"/>
  <c r="Q121" i="47"/>
  <c r="Z120" i="47" s="1"/>
  <c r="BN49" i="47"/>
  <c r="F69" i="47" s="1"/>
  <c r="D32" i="47"/>
  <c r="D32" i="64"/>
  <c r="Q121" i="64"/>
  <c r="Z120" i="64" s="1"/>
  <c r="BN49" i="64"/>
  <c r="F69" i="64" s="1"/>
  <c r="BO129" i="64"/>
  <c r="AN55" i="68"/>
  <c r="BN49" i="68"/>
  <c r="F69" i="68" s="1"/>
  <c r="AO94" i="47"/>
  <c r="BV87" i="47"/>
  <c r="BW87" i="47" s="1"/>
  <c r="AP91" i="47" s="1"/>
  <c r="BV99" i="47"/>
  <c r="BW99" i="47" s="1"/>
  <c r="AP99" i="47" s="1"/>
  <c r="Z121" i="47"/>
  <c r="AO19" i="47"/>
  <c r="Y32" i="47"/>
  <c r="I60" i="47"/>
  <c r="D166" i="47"/>
  <c r="J32" i="47"/>
  <c r="AI32" i="47"/>
  <c r="BV100" i="47"/>
  <c r="BW100" i="47" s="1"/>
  <c r="AP102" i="47" s="1"/>
  <c r="J32" i="46"/>
  <c r="BS101" i="46"/>
  <c r="BN129" i="46"/>
  <c r="BO50" i="46"/>
  <c r="J66" i="46" s="1"/>
  <c r="AI32" i="46"/>
  <c r="I60" i="46"/>
  <c r="Y32" i="46"/>
  <c r="AO19" i="46"/>
  <c r="Z121" i="46"/>
  <c r="BN49" i="46"/>
  <c r="F69" i="46" s="1"/>
  <c r="BS86" i="46"/>
  <c r="AO91" i="46"/>
  <c r="BV87" i="46"/>
  <c r="BW87" i="46" s="1"/>
  <c r="AP91" i="46" s="1"/>
  <c r="AO94" i="46"/>
  <c r="BS99" i="46"/>
  <c r="BS102" i="46"/>
  <c r="BS85" i="46"/>
  <c r="AO99" i="46"/>
  <c r="BV99" i="46"/>
  <c r="BW99" i="46" s="1"/>
  <c r="AP99" i="46" s="1"/>
  <c r="BO129" i="46"/>
  <c r="J131" i="46" s="1"/>
  <c r="BV100" i="46"/>
  <c r="BW100" i="46" s="1"/>
  <c r="AP102" i="46" s="1"/>
  <c r="J32" i="68"/>
  <c r="BV87" i="68"/>
  <c r="BW87" i="68" s="1"/>
  <c r="AP91" i="68" s="1"/>
  <c r="BV88" i="68"/>
  <c r="BW88" i="68" s="1"/>
  <c r="AP94" i="68" s="1"/>
  <c r="BV99" i="68"/>
  <c r="BW99" i="68" s="1"/>
  <c r="AP99" i="68" s="1"/>
  <c r="Z121" i="68"/>
  <c r="BN130" i="68"/>
  <c r="BO130" i="68"/>
  <c r="J138" i="68" s="1"/>
  <c r="D166" i="68"/>
  <c r="BV100" i="68"/>
  <c r="BW100" i="68" s="1"/>
  <c r="AP102" i="68" s="1"/>
  <c r="BN129" i="67"/>
  <c r="BO50" i="67"/>
  <c r="AI32" i="67"/>
  <c r="I60" i="67"/>
  <c r="Y32" i="67"/>
  <c r="AO19" i="67"/>
  <c r="Z121" i="67"/>
  <c r="BN49" i="67"/>
  <c r="F69" i="67" s="1"/>
  <c r="BS86" i="67"/>
  <c r="AO91" i="67"/>
  <c r="BV87" i="67"/>
  <c r="BW87" i="67" s="1"/>
  <c r="AP91" i="67" s="1"/>
  <c r="AO94" i="67"/>
  <c r="BS99" i="67"/>
  <c r="BS102" i="67"/>
  <c r="BS101" i="67"/>
  <c r="BS85" i="67"/>
  <c r="AO99" i="67"/>
  <c r="BV99" i="67"/>
  <c r="BW99" i="67" s="1"/>
  <c r="AP99" i="67" s="1"/>
  <c r="BO129" i="67"/>
  <c r="J131" i="67" s="1"/>
  <c r="BV100" i="67"/>
  <c r="BW100" i="67" s="1"/>
  <c r="AP102" i="67" s="1"/>
  <c r="BV88" i="66"/>
  <c r="BW88" i="66" s="1"/>
  <c r="AP94" i="66" s="1"/>
  <c r="AO91" i="66"/>
  <c r="AO19" i="66"/>
  <c r="Y32" i="66"/>
  <c r="I60" i="66"/>
  <c r="D166" i="66"/>
  <c r="J32" i="66"/>
  <c r="BV99" i="66"/>
  <c r="BW99" i="66" s="1"/>
  <c r="AP99" i="66" s="1"/>
  <c r="Z121" i="66"/>
  <c r="AI32" i="66"/>
  <c r="BO50" i="66"/>
  <c r="BV100" i="66"/>
  <c r="BW100" i="66" s="1"/>
  <c r="AP102" i="66" s="1"/>
  <c r="BS101" i="65"/>
  <c r="BN129" i="65"/>
  <c r="BO50" i="65"/>
  <c r="AI32" i="65"/>
  <c r="I60" i="65"/>
  <c r="Y32" i="65"/>
  <c r="AO19" i="65"/>
  <c r="Z121" i="65"/>
  <c r="BN49" i="65"/>
  <c r="F69" i="65" s="1"/>
  <c r="BS86" i="65"/>
  <c r="AO91" i="65"/>
  <c r="BV87" i="65"/>
  <c r="BW87" i="65" s="1"/>
  <c r="AP91" i="65" s="1"/>
  <c r="AO94" i="65"/>
  <c r="BS99" i="65"/>
  <c r="BS102" i="65"/>
  <c r="BS85" i="65"/>
  <c r="AO99" i="65"/>
  <c r="BV99" i="65"/>
  <c r="BW99" i="65" s="1"/>
  <c r="AP99" i="65" s="1"/>
  <c r="BO129" i="65"/>
  <c r="J131" i="65" s="1"/>
  <c r="BV100" i="65"/>
  <c r="BW100" i="65" s="1"/>
  <c r="AP102" i="65" s="1"/>
  <c r="J32" i="64"/>
  <c r="BV99" i="64"/>
  <c r="BW99" i="64" s="1"/>
  <c r="AP99" i="64" s="1"/>
  <c r="Z121" i="64"/>
  <c r="AO19" i="64"/>
  <c r="Y32" i="64"/>
  <c r="I60" i="64"/>
  <c r="D166" i="64"/>
  <c r="AO94" i="64"/>
  <c r="BV87" i="64"/>
  <c r="BW87" i="64" s="1"/>
  <c r="AP91" i="64" s="1"/>
  <c r="AI32" i="64"/>
  <c r="BO50" i="64"/>
  <c r="AK13" i="1"/>
  <c r="BW85" i="64" l="1"/>
  <c r="AP85" i="64" s="1"/>
  <c r="BV90" i="64"/>
  <c r="J66" i="67"/>
  <c r="AN55" i="67" s="1"/>
  <c r="J66" i="66"/>
  <c r="AN55" i="66" s="1"/>
  <c r="J66" i="65"/>
  <c r="BO130" i="65" s="1"/>
  <c r="J138" i="65" s="1"/>
  <c r="J66" i="64"/>
  <c r="AN55" i="64" s="1"/>
  <c r="BN50" i="67"/>
  <c r="H69" i="67" s="1"/>
  <c r="AF137" i="68"/>
  <c r="AH135" i="68"/>
  <c r="AJ133" i="68"/>
  <c r="AB133" i="68"/>
  <c r="AD131" i="68"/>
  <c r="AF129" i="68"/>
  <c r="AH137" i="68"/>
  <c r="AF131" i="68"/>
  <c r="AD137" i="68"/>
  <c r="AF135" i="68"/>
  <c r="AH133" i="68"/>
  <c r="AJ131" i="68"/>
  <c r="AB131" i="68"/>
  <c r="AD129" i="68"/>
  <c r="AB135" i="68"/>
  <c r="AH129" i="68"/>
  <c r="AJ137" i="68"/>
  <c r="AB137" i="68"/>
  <c r="AD135" i="68"/>
  <c r="AF133" i="68"/>
  <c r="AH131" i="68"/>
  <c r="AJ129" i="68"/>
  <c r="AB129" i="68"/>
  <c r="AJ135" i="68"/>
  <c r="AD133" i="68"/>
  <c r="BN129" i="47"/>
  <c r="BO129" i="47" s="1"/>
  <c r="J131" i="47" s="1"/>
  <c r="J131" i="64"/>
  <c r="AN55" i="46"/>
  <c r="BO130" i="46"/>
  <c r="J138" i="46" s="1"/>
  <c r="BN130" i="46"/>
  <c r="BN50" i="46"/>
  <c r="H69" i="46" s="1"/>
  <c r="BN130" i="67"/>
  <c r="BN130" i="66"/>
  <c r="BN50" i="66"/>
  <c r="H69" i="66" s="1"/>
  <c r="BO130" i="66"/>
  <c r="J138" i="66" s="1"/>
  <c r="AN55" i="65"/>
  <c r="BN50" i="65"/>
  <c r="H69" i="65" s="1"/>
  <c r="BN130" i="65"/>
  <c r="BO130" i="64"/>
  <c r="J138" i="64" s="1"/>
  <c r="BN130" i="64"/>
  <c r="BX85" i="64" l="1"/>
  <c r="BO119" i="64" s="1"/>
  <c r="G121" i="64" s="1"/>
  <c r="Z119" i="64" s="1"/>
  <c r="AQ85" i="64"/>
  <c r="P114" i="64" s="1"/>
  <c r="BO130" i="67"/>
  <c r="J138" i="67" s="1"/>
  <c r="BN50" i="64"/>
  <c r="H69" i="64" s="1"/>
  <c r="AJ137" i="65"/>
  <c r="AB137" i="65"/>
  <c r="AD135" i="65"/>
  <c r="AF133" i="65"/>
  <c r="AH131" i="65"/>
  <c r="AJ129" i="65"/>
  <c r="AB129" i="65"/>
  <c r="AH137" i="65"/>
  <c r="AJ135" i="65"/>
  <c r="AB135" i="65"/>
  <c r="AD133" i="65"/>
  <c r="AF131" i="65"/>
  <c r="AH129" i="65"/>
  <c r="AF137" i="65"/>
  <c r="AH135" i="65"/>
  <c r="AJ133" i="65"/>
  <c r="AB133" i="65"/>
  <c r="AD131" i="65"/>
  <c r="AF129" i="65"/>
  <c r="AF135" i="65"/>
  <c r="AD129" i="65"/>
  <c r="AH133" i="65"/>
  <c r="AJ131" i="65"/>
  <c r="AD137" i="65"/>
  <c r="AB131" i="65"/>
  <c r="AH60" i="66"/>
  <c r="AJ58" i="66"/>
  <c r="AB58" i="66"/>
  <c r="AD56" i="66"/>
  <c r="AF54" i="66"/>
  <c r="AH52" i="66"/>
  <c r="AF60" i="66"/>
  <c r="AH58" i="66"/>
  <c r="AJ56" i="66"/>
  <c r="AB56" i="66"/>
  <c r="AD54" i="66"/>
  <c r="AF52" i="66"/>
  <c r="AD60" i="66"/>
  <c r="AF58" i="66"/>
  <c r="AH56" i="66"/>
  <c r="AJ54" i="66"/>
  <c r="AB54" i="66"/>
  <c r="AD52" i="66"/>
  <c r="AJ60" i="66"/>
  <c r="AH54" i="66"/>
  <c r="AB60" i="66"/>
  <c r="AJ52" i="66"/>
  <c r="AD58" i="66"/>
  <c r="AB52" i="66"/>
  <c r="AF56" i="66"/>
  <c r="AD60" i="46"/>
  <c r="AF58" i="46"/>
  <c r="AH56" i="46"/>
  <c r="AJ54" i="46"/>
  <c r="AB54" i="46"/>
  <c r="AD52" i="46"/>
  <c r="AF60" i="46"/>
  <c r="AH58" i="46"/>
  <c r="AD54" i="46"/>
  <c r="AJ60" i="46"/>
  <c r="AB60" i="46"/>
  <c r="AD58" i="46"/>
  <c r="AF56" i="46"/>
  <c r="AH54" i="46"/>
  <c r="AJ52" i="46"/>
  <c r="AB52" i="46"/>
  <c r="AB56" i="46"/>
  <c r="AH60" i="46"/>
  <c r="AJ58" i="46"/>
  <c r="AB58" i="46"/>
  <c r="AD56" i="46"/>
  <c r="AF54" i="46"/>
  <c r="AH52" i="46"/>
  <c r="AJ56" i="46"/>
  <c r="AF52" i="46"/>
  <c r="AD60" i="65"/>
  <c r="AF58" i="65"/>
  <c r="AH56" i="65"/>
  <c r="AJ54" i="65"/>
  <c r="AB54" i="65"/>
  <c r="AD52" i="65"/>
  <c r="AJ60" i="65"/>
  <c r="AB60" i="65"/>
  <c r="AD58" i="65"/>
  <c r="AF56" i="65"/>
  <c r="AH54" i="65"/>
  <c r="AJ52" i="65"/>
  <c r="AB52" i="65"/>
  <c r="AH60" i="65"/>
  <c r="AJ58" i="65"/>
  <c r="AB58" i="65"/>
  <c r="AD56" i="65"/>
  <c r="AF54" i="65"/>
  <c r="AH52" i="65"/>
  <c r="AB56" i="65"/>
  <c r="AF60" i="65"/>
  <c r="AD54" i="65"/>
  <c r="AH58" i="65"/>
  <c r="AF52" i="65"/>
  <c r="AJ56" i="65"/>
  <c r="AF137" i="66"/>
  <c r="AH135" i="66"/>
  <c r="AJ133" i="66"/>
  <c r="AB133" i="66"/>
  <c r="AD131" i="66"/>
  <c r="AF129" i="66"/>
  <c r="AD137" i="66"/>
  <c r="AF135" i="66"/>
  <c r="AH133" i="66"/>
  <c r="AJ131" i="66"/>
  <c r="AB131" i="66"/>
  <c r="AD129" i="66"/>
  <c r="AJ137" i="66"/>
  <c r="AB137" i="66"/>
  <c r="AD135" i="66"/>
  <c r="AF133" i="66"/>
  <c r="AH131" i="66"/>
  <c r="AJ129" i="66"/>
  <c r="AB129" i="66"/>
  <c r="AB135" i="66"/>
  <c r="AD133" i="66"/>
  <c r="AJ135" i="66"/>
  <c r="AH137" i="66"/>
  <c r="AF131" i="66"/>
  <c r="AH129" i="66"/>
  <c r="AJ137" i="46"/>
  <c r="AB137" i="46"/>
  <c r="AD135" i="46"/>
  <c r="AF133" i="46"/>
  <c r="AH131" i="46"/>
  <c r="AJ129" i="46"/>
  <c r="AB129" i="46"/>
  <c r="AD137" i="46"/>
  <c r="AB131" i="46"/>
  <c r="AH137" i="46"/>
  <c r="AJ135" i="46"/>
  <c r="AB135" i="46"/>
  <c r="AD133" i="46"/>
  <c r="AF131" i="46"/>
  <c r="AH129" i="46"/>
  <c r="AF135" i="46"/>
  <c r="AF137" i="46"/>
  <c r="AH135" i="46"/>
  <c r="AJ133" i="46"/>
  <c r="AB133" i="46"/>
  <c r="AD131" i="46"/>
  <c r="AF129" i="46"/>
  <c r="AH133" i="46"/>
  <c r="AJ131" i="46"/>
  <c r="AD129" i="46"/>
  <c r="AJ137" i="67"/>
  <c r="AB137" i="67"/>
  <c r="AD135" i="67"/>
  <c r="AF133" i="67"/>
  <c r="AH131" i="67"/>
  <c r="AJ129" i="67"/>
  <c r="AB129" i="67"/>
  <c r="AH137" i="67"/>
  <c r="AJ135" i="67"/>
  <c r="AB135" i="67"/>
  <c r="AD133" i="67"/>
  <c r="AF131" i="67"/>
  <c r="AH129" i="67"/>
  <c r="AF135" i="67"/>
  <c r="AF137" i="67"/>
  <c r="AH135" i="67"/>
  <c r="AJ133" i="67"/>
  <c r="AB133" i="67"/>
  <c r="AD131" i="67"/>
  <c r="AF129" i="67"/>
  <c r="AD137" i="67"/>
  <c r="AH133" i="67"/>
  <c r="AJ131" i="67"/>
  <c r="AB131" i="67"/>
  <c r="AD129" i="67"/>
  <c r="AH60" i="64"/>
  <c r="AJ58" i="64"/>
  <c r="AB58" i="64"/>
  <c r="AD56" i="64"/>
  <c r="AF54" i="64"/>
  <c r="AH52" i="64"/>
  <c r="AF60" i="64"/>
  <c r="AH58" i="64"/>
  <c r="AJ56" i="64"/>
  <c r="AB56" i="64"/>
  <c r="AD54" i="64"/>
  <c r="AF52" i="64"/>
  <c r="AD60" i="64"/>
  <c r="AF58" i="64"/>
  <c r="AH56" i="64"/>
  <c r="AJ54" i="64"/>
  <c r="AB54" i="64"/>
  <c r="AD52" i="64"/>
  <c r="AF56" i="64"/>
  <c r="AD58" i="64"/>
  <c r="AJ60" i="64"/>
  <c r="AH54" i="64"/>
  <c r="AB60" i="64"/>
  <c r="AJ52" i="64"/>
  <c r="AB52" i="64"/>
  <c r="AF137" i="64"/>
  <c r="AH135" i="64"/>
  <c r="AJ133" i="64"/>
  <c r="AB133" i="64"/>
  <c r="AD131" i="64"/>
  <c r="AF129" i="64"/>
  <c r="AD137" i="64"/>
  <c r="AF135" i="64"/>
  <c r="AH133" i="64"/>
  <c r="AJ131" i="64"/>
  <c r="AB131" i="64"/>
  <c r="AD129" i="64"/>
  <c r="AJ137" i="64"/>
  <c r="AB137" i="64"/>
  <c r="AD135" i="64"/>
  <c r="AF133" i="64"/>
  <c r="AH131" i="64"/>
  <c r="AJ129" i="64"/>
  <c r="AB129" i="64"/>
  <c r="AJ135" i="64"/>
  <c r="AH129" i="64"/>
  <c r="AB135" i="64"/>
  <c r="AD133" i="64"/>
  <c r="AH137" i="64"/>
  <c r="AF131" i="64"/>
  <c r="AD60" i="67"/>
  <c r="AF58" i="67"/>
  <c r="AH56" i="67"/>
  <c r="AJ54" i="67"/>
  <c r="AB54" i="67"/>
  <c r="AD52" i="67"/>
  <c r="AJ60" i="67"/>
  <c r="AB60" i="67"/>
  <c r="AD58" i="67"/>
  <c r="AF56" i="67"/>
  <c r="AH54" i="67"/>
  <c r="AJ52" i="67"/>
  <c r="AB52" i="67"/>
  <c r="AH60" i="67"/>
  <c r="AJ58" i="67"/>
  <c r="AB58" i="67"/>
  <c r="AD56" i="67"/>
  <c r="AF54" i="67"/>
  <c r="AH52" i="67"/>
  <c r="AF60" i="67"/>
  <c r="AD54" i="67"/>
  <c r="AB56" i="67"/>
  <c r="AH58" i="67"/>
  <c r="AF52" i="67"/>
  <c r="AJ56" i="67"/>
  <c r="AN131" i="64"/>
  <c r="AO19" i="1"/>
  <c r="D25" i="1" l="1"/>
  <c r="BM102" i="1" l="1"/>
  <c r="BM101" i="1"/>
  <c r="BM100" i="1"/>
  <c r="BL102" i="1"/>
  <c r="BL101" i="1"/>
  <c r="BL100" i="1"/>
  <c r="BM88" i="1"/>
  <c r="BM87" i="1"/>
  <c r="BM86" i="1"/>
  <c r="BL88" i="1"/>
  <c r="BL87" i="1"/>
  <c r="BL86" i="1"/>
  <c r="BL85" i="1"/>
  <c r="D32" i="1"/>
  <c r="Y32" i="1" l="1"/>
  <c r="AI32" i="1"/>
  <c r="J32" i="1"/>
  <c r="C3" i="63" l="1"/>
  <c r="BU102" i="1" l="1"/>
  <c r="BR102" i="1"/>
  <c r="BQ102" i="1"/>
  <c r="BP102" i="1"/>
  <c r="BO102" i="1"/>
  <c r="BN102" i="1"/>
  <c r="BK102" i="1"/>
  <c r="BU101" i="1"/>
  <c r="BR101" i="1"/>
  <c r="BQ101" i="1"/>
  <c r="BP101" i="1"/>
  <c r="BO101" i="1"/>
  <c r="BN101" i="1"/>
  <c r="BK101" i="1"/>
  <c r="BU100" i="1"/>
  <c r="BR100" i="1"/>
  <c r="BQ100" i="1"/>
  <c r="BP100" i="1"/>
  <c r="BO100" i="1"/>
  <c r="BN100" i="1"/>
  <c r="BK100" i="1"/>
  <c r="BU99" i="1"/>
  <c r="BR99" i="1"/>
  <c r="BQ99" i="1"/>
  <c r="BP99" i="1"/>
  <c r="BO99" i="1"/>
  <c r="BN99" i="1"/>
  <c r="BM99" i="1"/>
  <c r="BL99" i="1"/>
  <c r="BK99" i="1"/>
  <c r="BU88" i="1"/>
  <c r="BU87" i="1"/>
  <c r="BU86" i="1"/>
  <c r="BU85" i="1"/>
  <c r="BR88" i="1"/>
  <c r="BR87" i="1"/>
  <c r="BR86" i="1"/>
  <c r="BR85" i="1"/>
  <c r="BO85" i="1"/>
  <c r="BM85" i="1"/>
  <c r="BS100" i="1" l="1"/>
  <c r="BT100" i="1" s="1"/>
  <c r="BS102" i="1"/>
  <c r="BS99" i="1"/>
  <c r="BS101" i="1"/>
  <c r="BT102" i="1" l="1"/>
  <c r="AM108" i="1" s="1"/>
  <c r="BT101" i="1"/>
  <c r="BV101" i="1" s="1"/>
  <c r="BW101" i="1" s="1"/>
  <c r="BT99" i="1"/>
  <c r="BV99" i="1" s="1"/>
  <c r="BV100" i="1"/>
  <c r="BW100" i="1" s="1"/>
  <c r="BV102" i="1" l="1"/>
  <c r="BW102" i="1" s="1"/>
  <c r="BW99" i="1"/>
  <c r="AP99" i="1" s="1"/>
  <c r="BV104" i="1"/>
  <c r="BX99" i="1" s="1"/>
  <c r="BO120" i="1" s="1"/>
  <c r="Q121" i="1" s="1"/>
  <c r="BO49" i="1"/>
  <c r="J57" i="1" s="1"/>
  <c r="D166" i="1"/>
  <c r="AQ99" i="1" l="1"/>
  <c r="AO108" i="1"/>
  <c r="AO105" i="1"/>
  <c r="AO102" i="1"/>
  <c r="AO99" i="1"/>
  <c r="BP88" i="1"/>
  <c r="BP87" i="1"/>
  <c r="BP86" i="1"/>
  <c r="BP85" i="1"/>
  <c r="BN88" i="1"/>
  <c r="BN87" i="1"/>
  <c r="BN86" i="1"/>
  <c r="BN85" i="1"/>
  <c r="AP108" i="1" l="1"/>
  <c r="AM99" i="1" l="1"/>
  <c r="AM105" i="1"/>
  <c r="AP102" i="1"/>
  <c r="AM102" i="1"/>
  <c r="AP105" i="1"/>
  <c r="AO91" i="1"/>
  <c r="AO88" i="1"/>
  <c r="BQ88" i="1"/>
  <c r="BQ87" i="1"/>
  <c r="BQ86" i="1"/>
  <c r="BQ85" i="1"/>
  <c r="BO88" i="1"/>
  <c r="BO87" i="1"/>
  <c r="BO86" i="1"/>
  <c r="BK88" i="1"/>
  <c r="BK87" i="1"/>
  <c r="BS87" i="1" s="1"/>
  <c r="BT87" i="1" s="1"/>
  <c r="BK86" i="1"/>
  <c r="BK85" i="1"/>
  <c r="BS86" i="1" l="1"/>
  <c r="BT86" i="1" s="1"/>
  <c r="BS88" i="1"/>
  <c r="BT88" i="1" s="1"/>
  <c r="BS85" i="1"/>
  <c r="BT85" i="1" s="1"/>
  <c r="AO85" i="1"/>
  <c r="AO94" i="1"/>
  <c r="BV88" i="1" l="1"/>
  <c r="AM88" i="1"/>
  <c r="BV85" i="1"/>
  <c r="AM91" i="1"/>
  <c r="BV87" i="1"/>
  <c r="BW87" i="1" s="1"/>
  <c r="AP91" i="1" s="1"/>
  <c r="AC114" i="1" l="1"/>
  <c r="BW85" i="1"/>
  <c r="AP85" i="1" s="1"/>
  <c r="BW88" i="1"/>
  <c r="AP94" i="1" s="1"/>
  <c r="AM94" i="1"/>
  <c r="BV86" i="1"/>
  <c r="BV90" i="1" s="1"/>
  <c r="BX85" i="1" s="1"/>
  <c r="BO119" i="1" s="1"/>
  <c r="G121" i="1" s="1"/>
  <c r="AM85" i="1"/>
  <c r="AQ85" i="1" l="1"/>
  <c r="BW86" i="1"/>
  <c r="AP88" i="1" s="1"/>
  <c r="G175" i="1"/>
  <c r="P114" i="1" l="1"/>
  <c r="D24" i="3"/>
  <c r="D23" i="3" l="1"/>
  <c r="D25" i="3" s="1"/>
  <c r="O106" i="9" l="1"/>
  <c r="N106" i="9"/>
  <c r="M106" i="9"/>
  <c r="K106" i="9"/>
  <c r="I106" i="9"/>
  <c r="O105" i="9"/>
  <c r="N105" i="9"/>
  <c r="M105" i="9"/>
  <c r="K105" i="9"/>
  <c r="I105" i="9"/>
  <c r="O104" i="9"/>
  <c r="N104" i="9"/>
  <c r="M104" i="9"/>
  <c r="K104" i="9"/>
  <c r="I104" i="9"/>
  <c r="O103" i="9"/>
  <c r="N103" i="9"/>
  <c r="M103" i="9"/>
  <c r="K103" i="9"/>
  <c r="I103" i="9"/>
  <c r="O102" i="9"/>
  <c r="N102" i="9"/>
  <c r="M102" i="9"/>
  <c r="K102" i="9"/>
  <c r="I102" i="9"/>
  <c r="O101" i="9"/>
  <c r="N101" i="9"/>
  <c r="M101" i="9"/>
  <c r="K101" i="9"/>
  <c r="I101" i="9"/>
  <c r="O100" i="9"/>
  <c r="N100" i="9"/>
  <c r="M100" i="9"/>
  <c r="K100" i="9"/>
  <c r="I100" i="9"/>
  <c r="O99" i="9"/>
  <c r="N99" i="9"/>
  <c r="M99" i="9"/>
  <c r="K99" i="9"/>
  <c r="I99" i="9"/>
  <c r="O98" i="9"/>
  <c r="N98" i="9"/>
  <c r="M98" i="9"/>
  <c r="K98" i="9"/>
  <c r="I98" i="9"/>
  <c r="O97" i="9"/>
  <c r="N97" i="9"/>
  <c r="M97" i="9"/>
  <c r="K97" i="9"/>
  <c r="I97" i="9"/>
  <c r="O96" i="9"/>
  <c r="N96" i="9"/>
  <c r="M96" i="9"/>
  <c r="K96" i="9"/>
  <c r="I96" i="9"/>
  <c r="O95" i="9"/>
  <c r="N95" i="9"/>
  <c r="M95" i="9"/>
  <c r="K95" i="9"/>
  <c r="I95" i="9"/>
  <c r="O94" i="9"/>
  <c r="N94" i="9"/>
  <c r="M94" i="9"/>
  <c r="K94" i="9"/>
  <c r="I94" i="9"/>
  <c r="O93" i="9"/>
  <c r="N93" i="9"/>
  <c r="M93" i="9"/>
  <c r="K93" i="9"/>
  <c r="I93" i="9"/>
  <c r="O92" i="9"/>
  <c r="N92" i="9"/>
  <c r="M92" i="9"/>
  <c r="K92" i="9"/>
  <c r="I92" i="9"/>
  <c r="O91" i="9"/>
  <c r="N91" i="9"/>
  <c r="M91" i="9"/>
  <c r="K91" i="9"/>
  <c r="I91" i="9"/>
  <c r="O90" i="9"/>
  <c r="N90" i="9"/>
  <c r="M90" i="9"/>
  <c r="K90" i="9"/>
  <c r="I90" i="9"/>
  <c r="O89" i="9"/>
  <c r="N89" i="9"/>
  <c r="M89" i="9"/>
  <c r="K89" i="9"/>
  <c r="I89" i="9"/>
  <c r="O88" i="9"/>
  <c r="N88" i="9"/>
  <c r="M88" i="9"/>
  <c r="K88" i="9"/>
  <c r="I88" i="9"/>
  <c r="O87" i="9"/>
  <c r="N87" i="9"/>
  <c r="M87" i="9"/>
  <c r="K87" i="9"/>
  <c r="I87" i="9"/>
  <c r="O86" i="9"/>
  <c r="N86" i="9"/>
  <c r="M86" i="9"/>
  <c r="K86" i="9"/>
  <c r="I86" i="9"/>
  <c r="O85" i="9"/>
  <c r="N85" i="9"/>
  <c r="M85" i="9"/>
  <c r="K85" i="9"/>
  <c r="I85" i="9"/>
  <c r="O84" i="9"/>
  <c r="N84" i="9"/>
  <c r="M84" i="9"/>
  <c r="K84" i="9"/>
  <c r="I84" i="9"/>
  <c r="O83" i="9"/>
  <c r="N83" i="9"/>
  <c r="M83" i="9"/>
  <c r="K83" i="9"/>
  <c r="I83" i="9"/>
  <c r="O82" i="9"/>
  <c r="N82" i="9"/>
  <c r="M82" i="9"/>
  <c r="K82" i="9"/>
  <c r="I82" i="9"/>
  <c r="O81" i="9"/>
  <c r="N81" i="9"/>
  <c r="M81" i="9"/>
  <c r="K81" i="9"/>
  <c r="I81" i="9"/>
  <c r="O80" i="9"/>
  <c r="N80" i="9"/>
  <c r="M80" i="9"/>
  <c r="K80" i="9"/>
  <c r="I80" i="9"/>
  <c r="O79" i="9"/>
  <c r="N79" i="9"/>
  <c r="M79" i="9"/>
  <c r="K79" i="9"/>
  <c r="I79" i="9"/>
  <c r="O78" i="9"/>
  <c r="N78" i="9"/>
  <c r="M78" i="9"/>
  <c r="K78" i="9"/>
  <c r="I78" i="9"/>
  <c r="O77" i="9"/>
  <c r="N77" i="9"/>
  <c r="M77" i="9"/>
  <c r="K77" i="9"/>
  <c r="I77" i="9"/>
  <c r="O76" i="9"/>
  <c r="N76" i="9"/>
  <c r="M76" i="9"/>
  <c r="K76" i="9"/>
  <c r="I76" i="9"/>
  <c r="O75" i="9"/>
  <c r="N75" i="9"/>
  <c r="M75" i="9"/>
  <c r="K75" i="9"/>
  <c r="I75" i="9"/>
  <c r="O74" i="9"/>
  <c r="N74" i="9"/>
  <c r="M74" i="9"/>
  <c r="K74" i="9"/>
  <c r="I74" i="9"/>
  <c r="O73" i="9"/>
  <c r="N73" i="9"/>
  <c r="M73" i="9"/>
  <c r="K73" i="9"/>
  <c r="I73" i="9"/>
  <c r="O72" i="9"/>
  <c r="N72" i="9"/>
  <c r="M72" i="9"/>
  <c r="K72" i="9"/>
  <c r="I72" i="9"/>
  <c r="O71" i="9"/>
  <c r="N71" i="9"/>
  <c r="M71" i="9"/>
  <c r="K71" i="9"/>
  <c r="I71" i="9"/>
  <c r="O70" i="9"/>
  <c r="N70" i="9"/>
  <c r="M70" i="9"/>
  <c r="K70" i="9"/>
  <c r="I70" i="9"/>
  <c r="O69" i="9"/>
  <c r="N69" i="9"/>
  <c r="M69" i="9"/>
  <c r="K69" i="9"/>
  <c r="I69" i="9"/>
  <c r="O68" i="9"/>
  <c r="N68" i="9"/>
  <c r="M68" i="9"/>
  <c r="K68" i="9"/>
  <c r="I68" i="9"/>
  <c r="O67" i="9"/>
  <c r="N67" i="9"/>
  <c r="M67" i="9"/>
  <c r="K67" i="9"/>
  <c r="I67" i="9"/>
  <c r="O66" i="9"/>
  <c r="N66" i="9"/>
  <c r="M66" i="9"/>
  <c r="K66" i="9"/>
  <c r="I66" i="9"/>
  <c r="O65" i="9"/>
  <c r="N65" i="9"/>
  <c r="M65" i="9"/>
  <c r="K65" i="9"/>
  <c r="I65" i="9"/>
  <c r="O64" i="9"/>
  <c r="N64" i="9"/>
  <c r="M64" i="9"/>
  <c r="K64" i="9"/>
  <c r="I64" i="9"/>
  <c r="O63" i="9"/>
  <c r="N63" i="9"/>
  <c r="M63" i="9"/>
  <c r="K63" i="9"/>
  <c r="I63" i="9"/>
  <c r="O62" i="9"/>
  <c r="N62" i="9"/>
  <c r="M62" i="9"/>
  <c r="K62" i="9"/>
  <c r="I62" i="9"/>
  <c r="O61" i="9"/>
  <c r="N61" i="9"/>
  <c r="M61" i="9"/>
  <c r="K61" i="9"/>
  <c r="I61" i="9"/>
  <c r="O60" i="9"/>
  <c r="N60" i="9"/>
  <c r="M60" i="9"/>
  <c r="K60" i="9"/>
  <c r="I60" i="9"/>
  <c r="O59" i="9"/>
  <c r="N59" i="9"/>
  <c r="M59" i="9"/>
  <c r="K59" i="9"/>
  <c r="I59" i="9"/>
  <c r="O58" i="9"/>
  <c r="N58" i="9"/>
  <c r="M58" i="9"/>
  <c r="K58" i="9"/>
  <c r="I58" i="9"/>
  <c r="O57" i="9"/>
  <c r="N57" i="9"/>
  <c r="M57" i="9"/>
  <c r="K57" i="9"/>
  <c r="I57" i="9"/>
  <c r="O56" i="9"/>
  <c r="N56" i="9"/>
  <c r="M56" i="9"/>
  <c r="K56" i="9"/>
  <c r="I56" i="9"/>
  <c r="O55" i="9"/>
  <c r="N55" i="9"/>
  <c r="M55" i="9"/>
  <c r="K55" i="9"/>
  <c r="I55" i="9"/>
  <c r="O54" i="9"/>
  <c r="N54" i="9"/>
  <c r="M54" i="9"/>
  <c r="K54" i="9"/>
  <c r="I54" i="9"/>
  <c r="O53" i="9"/>
  <c r="N53" i="9"/>
  <c r="M53" i="9"/>
  <c r="K53" i="9"/>
  <c r="I53" i="9"/>
  <c r="O52" i="9"/>
  <c r="N52" i="9"/>
  <c r="M52" i="9"/>
  <c r="K52" i="9"/>
  <c r="I52" i="9"/>
  <c r="O51" i="9"/>
  <c r="N51" i="9"/>
  <c r="M51" i="9"/>
  <c r="K51" i="9"/>
  <c r="I51" i="9"/>
  <c r="O50" i="9"/>
  <c r="N50" i="9"/>
  <c r="M50" i="9"/>
  <c r="K50" i="9"/>
  <c r="I50" i="9"/>
  <c r="O49" i="9"/>
  <c r="N49" i="9"/>
  <c r="M49" i="9"/>
  <c r="K49" i="9"/>
  <c r="I49" i="9"/>
  <c r="O48" i="9"/>
  <c r="N48" i="9"/>
  <c r="M48" i="9"/>
  <c r="K48" i="9"/>
  <c r="I48" i="9"/>
  <c r="O47" i="9"/>
  <c r="N47" i="9"/>
  <c r="M47" i="9"/>
  <c r="K47" i="9"/>
  <c r="I47" i="9"/>
  <c r="O46" i="9"/>
  <c r="N46" i="9"/>
  <c r="M46" i="9"/>
  <c r="K46" i="9"/>
  <c r="I46" i="9"/>
  <c r="O45" i="9"/>
  <c r="N45" i="9"/>
  <c r="M45" i="9"/>
  <c r="K45" i="9"/>
  <c r="I45" i="9"/>
  <c r="O44" i="9"/>
  <c r="N44" i="9"/>
  <c r="M44" i="9"/>
  <c r="K44" i="9"/>
  <c r="I44" i="9"/>
  <c r="O43" i="9"/>
  <c r="N43" i="9"/>
  <c r="M43" i="9"/>
  <c r="K43" i="9"/>
  <c r="I43" i="9"/>
  <c r="O42" i="9"/>
  <c r="N42" i="9"/>
  <c r="M42" i="9"/>
  <c r="K42" i="9"/>
  <c r="I42" i="9"/>
  <c r="O41" i="9"/>
  <c r="N41" i="9"/>
  <c r="M41" i="9"/>
  <c r="K41" i="9"/>
  <c r="I41" i="9"/>
  <c r="O40" i="9"/>
  <c r="N40" i="9"/>
  <c r="M40" i="9"/>
  <c r="K40" i="9"/>
  <c r="I40" i="9"/>
  <c r="O39" i="9"/>
  <c r="N39" i="9"/>
  <c r="M39" i="9"/>
  <c r="K39" i="9"/>
  <c r="I39" i="9"/>
  <c r="O38" i="9"/>
  <c r="N38" i="9"/>
  <c r="M38" i="9"/>
  <c r="K38" i="9"/>
  <c r="I38" i="9"/>
  <c r="O37" i="9"/>
  <c r="N37" i="9"/>
  <c r="M37" i="9"/>
  <c r="K37" i="9"/>
  <c r="I37" i="9"/>
  <c r="O36" i="9"/>
  <c r="N36" i="9"/>
  <c r="M36" i="9"/>
  <c r="K36" i="9"/>
  <c r="I36" i="9"/>
  <c r="O35" i="9"/>
  <c r="N35" i="9"/>
  <c r="M35" i="9"/>
  <c r="K35" i="9"/>
  <c r="I35" i="9"/>
  <c r="O34" i="9"/>
  <c r="N34" i="9"/>
  <c r="M34" i="9"/>
  <c r="K34" i="9"/>
  <c r="I34" i="9"/>
  <c r="O33" i="9"/>
  <c r="N33" i="9"/>
  <c r="M33" i="9"/>
  <c r="K33" i="9"/>
  <c r="I33" i="9"/>
  <c r="O32" i="9"/>
  <c r="N32" i="9"/>
  <c r="M32" i="9"/>
  <c r="K32" i="9"/>
  <c r="I32" i="9"/>
  <c r="O31" i="9"/>
  <c r="N31" i="9"/>
  <c r="M31" i="9"/>
  <c r="K31" i="9"/>
  <c r="I31" i="9"/>
  <c r="O30" i="9"/>
  <c r="N30" i="9"/>
  <c r="M30" i="9"/>
  <c r="K30" i="9"/>
  <c r="I30" i="9"/>
  <c r="O29" i="9"/>
  <c r="N29" i="9"/>
  <c r="M29" i="9"/>
  <c r="K29" i="9"/>
  <c r="I29" i="9"/>
  <c r="O28" i="9"/>
  <c r="N28" i="9"/>
  <c r="M28" i="9"/>
  <c r="K28" i="9"/>
  <c r="I28" i="9"/>
  <c r="O27" i="9"/>
  <c r="N27" i="9"/>
  <c r="M27" i="9"/>
  <c r="K27" i="9"/>
  <c r="I27" i="9"/>
  <c r="O26" i="9"/>
  <c r="N26" i="9"/>
  <c r="M26" i="9"/>
  <c r="K26" i="9"/>
  <c r="I26" i="9"/>
  <c r="O25" i="9"/>
  <c r="N25" i="9"/>
  <c r="M25" i="9"/>
  <c r="K25" i="9"/>
  <c r="I25" i="9"/>
  <c r="O24" i="9"/>
  <c r="N24" i="9"/>
  <c r="M24" i="9"/>
  <c r="K24" i="9"/>
  <c r="I24" i="9"/>
  <c r="O23" i="9"/>
  <c r="N23" i="9"/>
  <c r="M23" i="9"/>
  <c r="K23" i="9"/>
  <c r="I23" i="9"/>
  <c r="O22" i="9"/>
  <c r="N22" i="9"/>
  <c r="M22" i="9"/>
  <c r="K22" i="9"/>
  <c r="I22" i="9"/>
  <c r="O21" i="9"/>
  <c r="N21" i="9"/>
  <c r="M21" i="9"/>
  <c r="K21" i="9"/>
  <c r="I21" i="9"/>
  <c r="O20" i="9"/>
  <c r="N20" i="9"/>
  <c r="M20" i="9"/>
  <c r="K20" i="9"/>
  <c r="I20" i="9"/>
  <c r="O19" i="9"/>
  <c r="N19" i="9"/>
  <c r="M19" i="9"/>
  <c r="K19" i="9"/>
  <c r="I19" i="9"/>
  <c r="O18" i="9"/>
  <c r="N18" i="9"/>
  <c r="M18" i="9"/>
  <c r="K18" i="9"/>
  <c r="I18" i="9"/>
  <c r="O17" i="9"/>
  <c r="N17" i="9"/>
  <c r="M17" i="9"/>
  <c r="K17" i="9"/>
  <c r="I17" i="9"/>
  <c r="O16" i="9"/>
  <c r="N16" i="9"/>
  <c r="M16" i="9"/>
  <c r="K16" i="9"/>
  <c r="I16" i="9"/>
  <c r="AT15" i="9"/>
  <c r="AT20" i="9" s="1"/>
  <c r="AS15" i="9"/>
  <c r="AS20" i="9" s="1"/>
  <c r="AR15" i="9"/>
  <c r="AR20" i="9" s="1"/>
  <c r="AQ15" i="9"/>
  <c r="AQ20" i="9" s="1"/>
  <c r="AP15" i="9"/>
  <c r="AP20" i="9" s="1"/>
  <c r="AO15" i="9"/>
  <c r="AO20" i="9" s="1"/>
  <c r="AN15" i="9"/>
  <c r="AN20" i="9" s="1"/>
  <c r="AM15" i="9"/>
  <c r="AM20" i="9" s="1"/>
  <c r="AL15" i="9"/>
  <c r="AL20" i="9" s="1"/>
  <c r="O15" i="9"/>
  <c r="N15" i="9"/>
  <c r="M15" i="9"/>
  <c r="K15" i="9"/>
  <c r="I15" i="9"/>
  <c r="O14" i="9"/>
  <c r="N14" i="9"/>
  <c r="M14" i="9"/>
  <c r="K14" i="9"/>
  <c r="I14" i="9"/>
  <c r="O13" i="9"/>
  <c r="N13" i="9"/>
  <c r="M13" i="9"/>
  <c r="K13" i="9"/>
  <c r="I13" i="9"/>
  <c r="O12" i="9"/>
  <c r="N12" i="9"/>
  <c r="M12" i="9"/>
  <c r="K12" i="9"/>
  <c r="I12" i="9"/>
  <c r="O11" i="9"/>
  <c r="N11" i="9"/>
  <c r="M11" i="9"/>
  <c r="K11" i="9"/>
  <c r="I11" i="9"/>
  <c r="O10" i="9"/>
  <c r="N10" i="9"/>
  <c r="M10" i="9"/>
  <c r="K10" i="9"/>
  <c r="I10" i="9"/>
  <c r="O9" i="9"/>
  <c r="N9" i="9"/>
  <c r="M9" i="9"/>
  <c r="K9" i="9"/>
  <c r="I9" i="9"/>
  <c r="O8" i="9"/>
  <c r="N8" i="9"/>
  <c r="M8" i="9"/>
  <c r="K8" i="9"/>
  <c r="I8" i="9"/>
  <c r="O7" i="9"/>
  <c r="N7" i="9"/>
  <c r="AK15" i="9" s="1"/>
  <c r="M7" i="9"/>
  <c r="K7" i="9"/>
  <c r="I7" i="9"/>
  <c r="P11" i="38"/>
  <c r="P10" i="38"/>
  <c r="P9" i="38"/>
  <c r="P8" i="38"/>
  <c r="P7" i="38"/>
  <c r="P11" i="37"/>
  <c r="P10" i="37"/>
  <c r="P9" i="37"/>
  <c r="P8" i="37"/>
  <c r="P7" i="37"/>
  <c r="P11" i="36"/>
  <c r="P10" i="36"/>
  <c r="P9" i="36"/>
  <c r="P8" i="36"/>
  <c r="P7" i="36"/>
  <c r="P11" i="35"/>
  <c r="P10" i="35"/>
  <c r="P9" i="35"/>
  <c r="P8" i="35"/>
  <c r="P7" i="35"/>
  <c r="P11" i="34"/>
  <c r="P10" i="34"/>
  <c r="P9" i="34"/>
  <c r="P8" i="34"/>
  <c r="P7" i="34"/>
  <c r="P11" i="33"/>
  <c r="P10" i="33"/>
  <c r="P9" i="33"/>
  <c r="P8" i="33"/>
  <c r="P7" i="33"/>
  <c r="P11" i="32"/>
  <c r="P10" i="32"/>
  <c r="P9" i="32"/>
  <c r="P8" i="32"/>
  <c r="P7" i="32"/>
  <c r="P11" i="31"/>
  <c r="P10" i="31"/>
  <c r="P9" i="31"/>
  <c r="P8" i="31"/>
  <c r="P7" i="31"/>
  <c r="P11" i="30"/>
  <c r="P10" i="30"/>
  <c r="P9" i="30"/>
  <c r="P8" i="30"/>
  <c r="P7" i="30"/>
  <c r="P11" i="7"/>
  <c r="P10" i="7"/>
  <c r="P9" i="7"/>
  <c r="P8" i="7"/>
  <c r="P7" i="7"/>
  <c r="M24" i="3"/>
  <c r="L24" i="3"/>
  <c r="K24" i="3"/>
  <c r="J24" i="3"/>
  <c r="I24" i="3"/>
  <c r="H24" i="3"/>
  <c r="G24" i="3"/>
  <c r="F24" i="3"/>
  <c r="E24" i="3"/>
  <c r="M23" i="3"/>
  <c r="M25" i="3" s="1"/>
  <c r="L23" i="3"/>
  <c r="L25" i="3" s="1"/>
  <c r="K23" i="3"/>
  <c r="K25" i="3" s="1"/>
  <c r="J23" i="3"/>
  <c r="J25" i="3" s="1"/>
  <c r="I23" i="3"/>
  <c r="I25" i="3" s="1"/>
  <c r="H23" i="3"/>
  <c r="H25" i="3" s="1"/>
  <c r="G23" i="3"/>
  <c r="G25" i="3" s="1"/>
  <c r="F23" i="3"/>
  <c r="F25" i="3" s="1"/>
  <c r="E23" i="3"/>
  <c r="E25" i="3" s="1"/>
  <c r="K12" i="48"/>
  <c r="K8" i="48"/>
  <c r="AA11" i="2"/>
  <c r="AA10" i="2"/>
  <c r="AA9" i="2"/>
  <c r="AA8" i="2"/>
  <c r="AA7" i="2"/>
  <c r="AA6" i="2"/>
  <c r="AA5" i="2"/>
  <c r="AA4" i="2"/>
  <c r="AA2" i="2"/>
  <c r="N2" i="2"/>
  <c r="G38" i="51"/>
  <c r="F38" i="51"/>
  <c r="E38" i="51"/>
  <c r="D38" i="51"/>
  <c r="C38" i="51"/>
  <c r="B38" i="51"/>
  <c r="G37" i="51"/>
  <c r="F37" i="51"/>
  <c r="E37" i="51"/>
  <c r="D37" i="51"/>
  <c r="C37" i="51"/>
  <c r="B37" i="51"/>
  <c r="AS16" i="9" l="1"/>
  <c r="AS19" i="9"/>
  <c r="AO18" i="9"/>
  <c r="AO17" i="9"/>
  <c r="AS18" i="9"/>
  <c r="AO16" i="9"/>
  <c r="AS17" i="9"/>
  <c r="BN49" i="1"/>
  <c r="Z121" i="1"/>
  <c r="P13" i="31"/>
  <c r="P13" i="35"/>
  <c r="P13" i="38"/>
  <c r="P13" i="32"/>
  <c r="P13" i="36"/>
  <c r="P13" i="7"/>
  <c r="P13" i="33"/>
  <c r="P13" i="37"/>
  <c r="P13" i="30"/>
  <c r="P13" i="34"/>
  <c r="AK20" i="9"/>
  <c r="AV20" i="9" s="1"/>
  <c r="AK19" i="9"/>
  <c r="AK18" i="9"/>
  <c r="AK17" i="9"/>
  <c r="AV17" i="9" s="1"/>
  <c r="AK16" i="9"/>
  <c r="AS22" i="9"/>
  <c r="AM16" i="9"/>
  <c r="AQ16" i="9"/>
  <c r="AM17" i="9"/>
  <c r="AQ17" i="9"/>
  <c r="AM18" i="9"/>
  <c r="AQ18" i="9"/>
  <c r="AM19" i="9"/>
  <c r="AQ19" i="9"/>
  <c r="AN16" i="9"/>
  <c r="AR16" i="9"/>
  <c r="AN17" i="9"/>
  <c r="AR17" i="9"/>
  <c r="AN18" i="9"/>
  <c r="AR18" i="9"/>
  <c r="AN19" i="9"/>
  <c r="AR19" i="9"/>
  <c r="AO19" i="9"/>
  <c r="AL16" i="9"/>
  <c r="AP16" i="9"/>
  <c r="AT16" i="9"/>
  <c r="AL17" i="9"/>
  <c r="AP17" i="9"/>
  <c r="AT17" i="9"/>
  <c r="AL18" i="9"/>
  <c r="AP18" i="9"/>
  <c r="AT18" i="9"/>
  <c r="AL19" i="9"/>
  <c r="AP19" i="9"/>
  <c r="AT19" i="9"/>
  <c r="I60" i="1"/>
  <c r="AO22" i="9" l="1"/>
  <c r="F69" i="1"/>
  <c r="Z119" i="1"/>
  <c r="AL22" i="9"/>
  <c r="Z120" i="1"/>
  <c r="AN22" i="9"/>
  <c r="AM22" i="9"/>
  <c r="AT22" i="9"/>
  <c r="AV18" i="9"/>
  <c r="AP22" i="9"/>
  <c r="AV19" i="9"/>
  <c r="AR22" i="9"/>
  <c r="AQ22" i="9"/>
  <c r="AK22" i="9"/>
  <c r="AV22" i="9" s="1"/>
  <c r="AV16" i="9"/>
  <c r="BN129" i="1" l="1"/>
  <c r="BO129" i="1" l="1"/>
  <c r="J131" i="1" s="1"/>
  <c r="BO50" i="1" l="1"/>
  <c r="J66" i="1" l="1"/>
  <c r="AN55" i="1" s="1"/>
  <c r="BN50" i="1" l="1"/>
  <c r="H69" i="1" s="1"/>
  <c r="BN130" i="1" l="1"/>
  <c r="BO130" i="1" s="1"/>
  <c r="AD54" i="1"/>
  <c r="AJ52" i="1"/>
  <c r="AJ54" i="1"/>
  <c r="AH60" i="1"/>
  <c r="AJ60" i="1"/>
  <c r="AB56" i="1"/>
  <c r="AD52" i="1"/>
  <c r="AB60" i="1"/>
  <c r="AF54" i="1"/>
  <c r="AB54" i="1"/>
  <c r="AF60" i="1"/>
  <c r="AF58" i="1"/>
  <c r="AJ56" i="1"/>
  <c r="AD58" i="1"/>
  <c r="AH52" i="1"/>
  <c r="AF52" i="1"/>
  <c r="AD60" i="1"/>
  <c r="AJ58" i="1"/>
  <c r="AH56" i="1"/>
  <c r="AB58" i="1"/>
  <c r="AF56" i="1"/>
  <c r="AD56" i="1"/>
  <c r="AH54" i="1"/>
  <c r="AB52" i="1"/>
  <c r="AH58" i="1"/>
  <c r="AJ137" i="1" l="1"/>
  <c r="AB135" i="1"/>
  <c r="AJ129" i="1"/>
  <c r="AH133" i="1"/>
  <c r="AD135" i="1"/>
  <c r="AB133" i="1"/>
  <c r="AF137" i="1"/>
  <c r="AD137" i="1"/>
  <c r="AB129" i="1"/>
  <c r="AH129" i="1"/>
  <c r="AF131" i="1"/>
  <c r="AF129" i="1"/>
  <c r="AH131" i="1"/>
  <c r="AH137" i="1"/>
  <c r="AH135" i="1"/>
  <c r="AJ135" i="1"/>
  <c r="AF133" i="1"/>
  <c r="AJ131" i="1"/>
  <c r="AB131" i="1"/>
  <c r="AD131" i="1"/>
  <c r="AB137" i="1"/>
  <c r="AF135" i="1"/>
  <c r="AD133" i="1"/>
  <c r="AD129" i="1"/>
  <c r="AJ133" i="1"/>
  <c r="J138" i="1"/>
  <c r="AN131" i="1"/>
  <c r="BO50" i="47" l="1"/>
  <c r="J66" i="47" s="1"/>
  <c r="BN50" i="47" s="1"/>
  <c r="H69" i="47" s="1"/>
  <c r="AB52" i="47" s="1"/>
  <c r="D8" i="60" s="1"/>
  <c r="AN55" i="47" l="1"/>
  <c r="BN130" i="47"/>
  <c r="AF137" i="47" s="1"/>
  <c r="V16" i="60" s="1"/>
  <c r="AF60" i="47"/>
  <c r="H16" i="60" s="1"/>
  <c r="AH52" i="47"/>
  <c r="J8" i="60" s="1"/>
  <c r="AD54" i="47"/>
  <c r="F10" i="60" s="1"/>
  <c r="AH60" i="47"/>
  <c r="J16" i="60" s="1"/>
  <c r="AB56" i="47"/>
  <c r="D12" i="60" s="1"/>
  <c r="AJ56" i="47"/>
  <c r="L12" i="60" s="1"/>
  <c r="AF52" i="47"/>
  <c r="H8" i="60" s="1"/>
  <c r="AJ52" i="47"/>
  <c r="L8" i="60" s="1"/>
  <c r="AF54" i="47"/>
  <c r="H10" i="60" s="1"/>
  <c r="AF58" i="47"/>
  <c r="H14" i="60" s="1"/>
  <c r="AH54" i="47"/>
  <c r="J10" i="60" s="1"/>
  <c r="AJ60" i="47"/>
  <c r="L16" i="60" s="1"/>
  <c r="AB60" i="47"/>
  <c r="D16" i="60" s="1"/>
  <c r="AB54" i="47"/>
  <c r="D10" i="60" s="1"/>
  <c r="AD60" i="47"/>
  <c r="F16" i="60" s="1"/>
  <c r="AB58" i="47"/>
  <c r="D14" i="60" s="1"/>
  <c r="AD56" i="47"/>
  <c r="F12" i="60" s="1"/>
  <c r="AJ54" i="47"/>
  <c r="L10" i="60" s="1"/>
  <c r="AH56" i="47"/>
  <c r="J12" i="60" s="1"/>
  <c r="AJ58" i="47"/>
  <c r="L14" i="60" s="1"/>
  <c r="AH58" i="47"/>
  <c r="J14" i="60" s="1"/>
  <c r="AD52" i="47"/>
  <c r="F8" i="60" s="1"/>
  <c r="AD58" i="47"/>
  <c r="F14" i="60" s="1"/>
  <c r="AF56" i="47"/>
  <c r="H12" i="60" s="1"/>
  <c r="AD131" i="47"/>
  <c r="T10" i="60" s="1"/>
  <c r="AF133" i="47" l="1"/>
  <c r="V12" i="60" s="1"/>
  <c r="AJ129" i="47"/>
  <c r="Z8" i="60" s="1"/>
  <c r="AH135" i="47"/>
  <c r="X14" i="60" s="1"/>
  <c r="AB135" i="47"/>
  <c r="R14" i="60" s="1"/>
  <c r="AH137" i="47"/>
  <c r="X16" i="60" s="1"/>
  <c r="AF135" i="47"/>
  <c r="V14" i="60" s="1"/>
  <c r="AD137" i="47"/>
  <c r="T16" i="60" s="1"/>
  <c r="AB137" i="47"/>
  <c r="R16" i="60" s="1"/>
  <c r="AD129" i="47"/>
  <c r="T8" i="60" s="1"/>
  <c r="AF131" i="47"/>
  <c r="V10" i="60" s="1"/>
  <c r="AD135" i="47"/>
  <c r="T14" i="60" s="1"/>
  <c r="AD133" i="47"/>
  <c r="T12" i="60" s="1"/>
  <c r="AH131" i="47"/>
  <c r="X10" i="60" s="1"/>
  <c r="AF129" i="47"/>
  <c r="V8" i="60" s="1"/>
  <c r="AJ137" i="47"/>
  <c r="Z16" i="60" s="1"/>
  <c r="AJ133" i="47"/>
  <c r="Z12" i="60" s="1"/>
  <c r="AH133" i="47"/>
  <c r="X12" i="60" s="1"/>
  <c r="AJ135" i="47"/>
  <c r="Z14" i="60" s="1"/>
  <c r="AH129" i="47"/>
  <c r="X8" i="60" s="1"/>
  <c r="AB133" i="47"/>
  <c r="R12" i="60" s="1"/>
  <c r="AB131" i="47"/>
  <c r="R10" i="60" s="1"/>
  <c r="AB129" i="47"/>
  <c r="R8" i="60" s="1"/>
  <c r="AJ131" i="47"/>
  <c r="Z10" i="60" s="1"/>
  <c r="BO130" i="47"/>
  <c r="J138" i="47" l="1"/>
  <c r="AN131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German Dario Beltran Constain</author>
  </authors>
  <commentList>
    <comment ref="D4" authorId="0" shapeId="0" xr:uid="{00000000-0006-0000-1900-000001000000}">
      <text>
        <r>
          <rPr>
            <sz val="9"/>
            <color indexed="81"/>
            <rFont val="Tahoma"/>
            <family val="2"/>
          </rPr>
          <t>Aplica sólo para documentos que estén en las Tablas  de Retención Documental.  De lo contrario, indique no aplica.</t>
        </r>
      </text>
    </comment>
    <comment ref="E4" authorId="0" shapeId="0" xr:uid="{00000000-0006-0000-1900-000002000000}">
      <text>
        <r>
          <rPr>
            <sz val="9"/>
            <color indexed="81"/>
            <rFont val="Tahoma"/>
            <family val="2"/>
          </rPr>
          <t>Indique el nombre de la subserie documental, base de datos, software, hardware, sevicios, cargo de la persona o dispositivos de red.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Mariet Otero Villa</author>
  </authors>
  <commentList>
    <comment ref="A3" authorId="0" shapeId="0" xr:uid="{00000000-0006-0000-1A00-000001000000}">
      <text>
        <r>
          <rPr>
            <sz val="9"/>
            <color indexed="81"/>
            <rFont val="Tahoma"/>
            <family val="2"/>
          </rPr>
          <t xml:space="preserve">
De click en la pestaña y elija el proceso que le corresponda</t>
        </r>
      </text>
    </comment>
  </commentList>
</comments>
</file>

<file path=xl/sharedStrings.xml><?xml version="1.0" encoding="utf-8"?>
<sst xmlns="http://schemas.openxmlformats.org/spreadsheetml/2006/main" count="3149" uniqueCount="848">
  <si>
    <t>Gestión de procesos</t>
  </si>
  <si>
    <t>Corrupción</t>
  </si>
  <si>
    <t>Seguridad de la información</t>
  </si>
  <si>
    <t>dd/mm/aaaa</t>
  </si>
  <si>
    <t>Proceso</t>
  </si>
  <si>
    <t>IDENTIFICACIÓN DEL RIESGO</t>
  </si>
  <si>
    <t>Inexactitud</t>
  </si>
  <si>
    <t>Categoría_gestión_procesos</t>
  </si>
  <si>
    <t>Categoría_seguridad_información</t>
  </si>
  <si>
    <t>Decisiones erróneas</t>
  </si>
  <si>
    <t>Categoría_corrupción</t>
  </si>
  <si>
    <t>Preposiciones</t>
  </si>
  <si>
    <t>al</t>
  </si>
  <si>
    <t>ante</t>
  </si>
  <si>
    <t>con</t>
  </si>
  <si>
    <t>durante</t>
  </si>
  <si>
    <t>en</t>
  </si>
  <si>
    <t>hacia</t>
  </si>
  <si>
    <t>de</t>
  </si>
  <si>
    <t>para</t>
  </si>
  <si>
    <t>sobre</t>
  </si>
  <si>
    <t>Evento</t>
  </si>
  <si>
    <t>Categoría_ambiental</t>
  </si>
  <si>
    <t>Cat1</t>
  </si>
  <si>
    <t>Cat2</t>
  </si>
  <si>
    <t>Cat3</t>
  </si>
  <si>
    <t>Cat4</t>
  </si>
  <si>
    <t>Cat5</t>
  </si>
  <si>
    <t>Enfoque_riesgo</t>
  </si>
  <si>
    <t>Clase_riesgo</t>
  </si>
  <si>
    <t>Riesgo de cumplimiento</t>
  </si>
  <si>
    <t>Riesgo estratégico</t>
  </si>
  <si>
    <t>Riesgo financiero</t>
  </si>
  <si>
    <t>Riesgo operativo</t>
  </si>
  <si>
    <t>Identificador</t>
  </si>
  <si>
    <t>Nombre del riesgo</t>
  </si>
  <si>
    <t>Enfoque del riesgo</t>
  </si>
  <si>
    <t>Internas</t>
  </si>
  <si>
    <t>Tecnología</t>
  </si>
  <si>
    <t>Infraestructura</t>
  </si>
  <si>
    <t>Externas</t>
  </si>
  <si>
    <t>Agente_generador_internas</t>
  </si>
  <si>
    <t>Agente_generador_externas</t>
  </si>
  <si>
    <t>Económicos</t>
  </si>
  <si>
    <t>Medioambientales</t>
  </si>
  <si>
    <t>Políticos</t>
  </si>
  <si>
    <t>Tecnológicos</t>
  </si>
  <si>
    <t>Zona de ubicación del riesgo</t>
  </si>
  <si>
    <t>Escala de probabilidad</t>
  </si>
  <si>
    <t>Escala de impacto</t>
  </si>
  <si>
    <t>Matriz de valoración</t>
  </si>
  <si>
    <t xml:space="preserve">Calificación </t>
  </si>
  <si>
    <t>Improbable (2)</t>
  </si>
  <si>
    <t>Probable (4)</t>
  </si>
  <si>
    <t>Insignificante (1)</t>
  </si>
  <si>
    <t>Menor (2)</t>
  </si>
  <si>
    <t>Moderado (3)</t>
  </si>
  <si>
    <t>Mayor (4)</t>
  </si>
  <si>
    <t>Catastrófico (5)</t>
  </si>
  <si>
    <t>Escalas_probabilidad_gestión</t>
  </si>
  <si>
    <t>Escalas_probabilidad_corrupción</t>
  </si>
  <si>
    <t>Escalas_impacto_gestión</t>
  </si>
  <si>
    <t>Escalas_impacto_corrupción</t>
  </si>
  <si>
    <t>Escalas_impacto_seg_inf</t>
  </si>
  <si>
    <t>Escalas_probabilidad_ambiental</t>
  </si>
  <si>
    <t>Pro</t>
  </si>
  <si>
    <t>Imp</t>
  </si>
  <si>
    <t>ENCUESTA PARA DETERMINAR EL IMPACTO DEL RIESGO</t>
  </si>
  <si>
    <t>N°</t>
  </si>
  <si>
    <t>PREGUNTA: SI EL RIESGO DE CORRUPCIÓN SE MATERIALIZA PODRÍA…</t>
  </si>
  <si>
    <t>Para regresar a la caracterización del riesgo 1</t>
  </si>
  <si>
    <t>Respuestas afirmativas</t>
  </si>
  <si>
    <t>Sí</t>
  </si>
  <si>
    <t>Zonas de riesgo</t>
  </si>
  <si>
    <t>Extrema</t>
  </si>
  <si>
    <t>Alta</t>
  </si>
  <si>
    <t>Moderada</t>
  </si>
  <si>
    <t>Baja</t>
  </si>
  <si>
    <t>Impacto</t>
  </si>
  <si>
    <t>Probabilidad</t>
  </si>
  <si>
    <t>No</t>
  </si>
  <si>
    <t>Respuestas</t>
  </si>
  <si>
    <t>Nueva escala de probabilidad</t>
  </si>
  <si>
    <t>Nueva escala de impacto</t>
  </si>
  <si>
    <t>Promedio</t>
  </si>
  <si>
    <t>Número máximo de cuadrantes a disminuir</t>
  </si>
  <si>
    <t>Descuento</t>
  </si>
  <si>
    <t>Prob-imp inicial</t>
  </si>
  <si>
    <t>Número real de probabilidad e impacto (Procesos-ambiental-seguridad) y probabilidad (corrupción)</t>
  </si>
  <si>
    <t>Reducir</t>
  </si>
  <si>
    <t>Asumir</t>
  </si>
  <si>
    <t>X</t>
  </si>
  <si>
    <t>x</t>
  </si>
  <si>
    <t>Vacío</t>
  </si>
  <si>
    <t>Responsable de ejecución</t>
  </si>
  <si>
    <t>Producto</t>
  </si>
  <si>
    <t>PROCESO</t>
  </si>
  <si>
    <t>Código</t>
  </si>
  <si>
    <t>Formato</t>
  </si>
  <si>
    <t>Versión</t>
  </si>
  <si>
    <t>Nombre del Activo</t>
  </si>
  <si>
    <t>Proceso / Grupo</t>
  </si>
  <si>
    <t>Tipo de Activo de información</t>
  </si>
  <si>
    <t>Custodio</t>
  </si>
  <si>
    <t>Usuario</t>
  </si>
  <si>
    <t>Ubicación</t>
  </si>
  <si>
    <t>PROPIEDADES DE SEGURIDAD DEL ACTIVO DE INFORMACIÓN</t>
  </si>
  <si>
    <t>CONFIDENCIALIDAD</t>
  </si>
  <si>
    <t>INTEGRIDAD</t>
  </si>
  <si>
    <t>DISPONIBILIDAD</t>
  </si>
  <si>
    <t>NIVEL</t>
  </si>
  <si>
    <t>Rara vez (1)</t>
  </si>
  <si>
    <t>Posible (3)</t>
  </si>
  <si>
    <t>Casi seguro(5)</t>
  </si>
  <si>
    <t>Probabilidad_factibilidad</t>
  </si>
  <si>
    <t>Probabilidad_frecuencia</t>
  </si>
  <si>
    <t>Escala de probabilidad resultante</t>
  </si>
  <si>
    <t>Se ha presentado más de una vez al año</t>
  </si>
  <si>
    <t>Se presentó una vez en el último año</t>
  </si>
  <si>
    <t>Se presentó una vez en los últimos 2 años</t>
  </si>
  <si>
    <t>Se presentó una vez en los últimos 5 años</t>
  </si>
  <si>
    <t>Nunca o no se ha presentado en los últimos 5 años</t>
  </si>
  <si>
    <t>CONSECUENCIAS O EFECTOS MÍNIMOS</t>
  </si>
  <si>
    <t>BAJO IMPACTO O EFECTO</t>
  </si>
  <si>
    <t>MEDIANAS CONSECUENCIAS O EFECTOS</t>
  </si>
  <si>
    <t>ALTAS CONSECUENCIAS O EFECTOS</t>
  </si>
  <si>
    <t>DESASTROSAS CONSECUENCIAS O EFECTOS</t>
  </si>
  <si>
    <t>Afecta a un grupo de funcionarios del proceso</t>
  </si>
  <si>
    <t>Afecta a todos los funcionarios de la Entidad</t>
  </si>
  <si>
    <t>Afecta a la ciudadanía</t>
  </si>
  <si>
    <t>Afecta a los usuarios del sector</t>
  </si>
  <si>
    <t>Afecta a los usuarios de la Entidad</t>
  </si>
  <si>
    <t>Afecta a una persona o una actividad del proceso</t>
  </si>
  <si>
    <t>Afecta a un grupo de trabajo o algunas actividades del proceso</t>
  </si>
  <si>
    <t>Afecta al proceso</t>
  </si>
  <si>
    <t>Afecta a varios procesos de la entidad</t>
  </si>
  <si>
    <t>Afecta a toda la entidad</t>
  </si>
  <si>
    <t>Genera ajustes a una actividad concreta</t>
  </si>
  <si>
    <t>Genera ajustes o cambios en los procesos</t>
  </si>
  <si>
    <t>Genera intermitencia en el servicio</t>
  </si>
  <si>
    <t>Genera paro total del proceso y/o de la organización</t>
  </si>
  <si>
    <t>Genera ajustes en procedimientos</t>
  </si>
  <si>
    <t>No se afecta la operación normal de la entidad</t>
  </si>
  <si>
    <t>Afecta a algunos servicios administrativos</t>
  </si>
  <si>
    <t>Afecta considerablemente la prestación del servicio</t>
  </si>
  <si>
    <t>Afecta totalmente la prestación del servicio</t>
  </si>
  <si>
    <t>Afecta parcialmente la prestación del servicio</t>
  </si>
  <si>
    <t>Genera multas</t>
  </si>
  <si>
    <t>Genera demandas</t>
  </si>
  <si>
    <t>Genera investigación disciplinaria</t>
  </si>
  <si>
    <t>Genera investigación fiscal</t>
  </si>
  <si>
    <t>Genera intervenciones o sanciones</t>
  </si>
  <si>
    <t>TEMAS ASOCIADOS A LA OCURRENCIA</t>
  </si>
  <si>
    <r>
      <rPr>
        <b/>
        <sz val="11"/>
        <color theme="1"/>
        <rFont val="Calibri"/>
        <family val="2"/>
        <scheme val="minor"/>
      </rPr>
      <t>IMAGEN</t>
    </r>
    <r>
      <rPr>
        <sz val="11"/>
        <color theme="1"/>
        <rFont val="Calibri"/>
        <family val="2"/>
        <scheme val="minor"/>
      </rPr>
      <t xml:space="preserve">
Asociado con la pérdida de credibilidad</t>
    </r>
  </si>
  <si>
    <r>
      <rPr>
        <b/>
        <sz val="11"/>
        <color theme="1"/>
        <rFont val="Calibri"/>
        <family val="2"/>
        <scheme val="minor"/>
      </rPr>
      <t xml:space="preserve">OPERATIVO
</t>
    </r>
    <r>
      <rPr>
        <sz val="11"/>
        <color theme="1"/>
        <rFont val="Calibri"/>
        <family val="2"/>
        <scheme val="minor"/>
      </rPr>
      <t>Asociado con la forma técnica y operativa de llevar las actividades</t>
    </r>
  </si>
  <si>
    <r>
      <rPr>
        <b/>
        <sz val="11"/>
        <color theme="1"/>
        <rFont val="Calibri"/>
        <family val="2"/>
        <scheme val="minor"/>
      </rPr>
      <t xml:space="preserve">FINANCIERO
</t>
    </r>
    <r>
      <rPr>
        <sz val="11"/>
        <color theme="1"/>
        <rFont val="Calibri"/>
        <family val="2"/>
        <scheme val="minor"/>
      </rPr>
      <t>Asociado con la generación de pérdidas económicas</t>
    </r>
  </si>
  <si>
    <t>SI EL RIESGO LLEGA A PRESENTARSE TENDRÍA…</t>
  </si>
  <si>
    <t>TABLA DE TEMAS RELACIONADOS CON LA MATERIALIZAICÓN DE RIEGSOS DE GESTIÓN DE PROCESOS</t>
  </si>
  <si>
    <t>Escoja el tema más representativo asociado a la ocurrencia del hecho y seleccione el impacto que tendría la materialización del riesgo.</t>
  </si>
  <si>
    <r>
      <rPr>
        <b/>
        <sz val="11"/>
        <color theme="1"/>
        <rFont val="Calibri"/>
        <family val="2"/>
        <scheme val="minor"/>
      </rPr>
      <t xml:space="preserve">CONFIDENCIALIDAD DE LA INFORMACIÓN
</t>
    </r>
    <r>
      <rPr>
        <sz val="11"/>
        <color theme="1"/>
        <rFont val="Calibri"/>
        <family val="2"/>
        <scheme val="minor"/>
      </rPr>
      <t>Pérdida o revelación de la información</t>
    </r>
  </si>
  <si>
    <r>
      <rPr>
        <b/>
        <sz val="11"/>
        <color theme="1"/>
        <rFont val="Calibri"/>
        <family val="2"/>
        <scheme val="minor"/>
      </rPr>
      <t xml:space="preserve">LEGAL
</t>
    </r>
    <r>
      <rPr>
        <sz val="11"/>
        <color theme="1"/>
        <rFont val="Calibri"/>
        <family val="2"/>
        <scheme val="minor"/>
      </rPr>
      <t>Asociado al incumplimiento normativo</t>
    </r>
  </si>
  <si>
    <t>Inventario de activos de Seguridad de la Información</t>
  </si>
  <si>
    <t>CLASIFICACIÓN DE ACTIVOS</t>
  </si>
  <si>
    <t>VALORACIÓN DEL ACTIVO</t>
  </si>
  <si>
    <t>VALOR</t>
  </si>
  <si>
    <t>CRITICIDAD</t>
  </si>
  <si>
    <t>Riesgo1</t>
  </si>
  <si>
    <t>Riesgo2</t>
  </si>
  <si>
    <t>Riesgo3</t>
  </si>
  <si>
    <t>Riesgo4</t>
  </si>
  <si>
    <t>Riesgo5</t>
  </si>
  <si>
    <t>Riesgo6</t>
  </si>
  <si>
    <t>Riesgo7</t>
  </si>
  <si>
    <t>Riesgo8</t>
  </si>
  <si>
    <t>Riesgo9</t>
  </si>
  <si>
    <t>Riesgo10</t>
  </si>
  <si>
    <t>Impacto Riesgo</t>
  </si>
  <si>
    <t>Criticidad Activo(s)</t>
  </si>
  <si>
    <t>TIPO</t>
  </si>
  <si>
    <t>Administración de Bienes e Insumos</t>
  </si>
  <si>
    <t>Datos</t>
  </si>
  <si>
    <t>Administración de Sistemas de Información</t>
  </si>
  <si>
    <t>5 y 6</t>
  </si>
  <si>
    <t>Administración del Sistema Integrado de Gestión Institucional</t>
  </si>
  <si>
    <t>7 y 8</t>
  </si>
  <si>
    <t>Análisis de Recursos del SGSSS y Planeación Financiera Territorial</t>
  </si>
  <si>
    <t>Servicios</t>
  </si>
  <si>
    <t>Control y Evaluación de la Gestión</t>
  </si>
  <si>
    <t>Desarrollo del Talento Humano en Salud</t>
  </si>
  <si>
    <t>Direccionamiento Estratégico</t>
  </si>
  <si>
    <t>Gestión de Contratación</t>
  </si>
  <si>
    <t>Gestión de la Prestación de Servicios en Salud</t>
  </si>
  <si>
    <t>Gestión de la Protección Social en Salud</t>
  </si>
  <si>
    <t>Gestión de las Comunicaciones Públicas y Estratégicas</t>
  </si>
  <si>
    <t>Gestión de las Intervenciones Individuales y Colectivas para la Promoción de la Salud y Prevención de la Enfermedad</t>
  </si>
  <si>
    <t>Gestión de Medicamentos y Tecnologías en Salud</t>
  </si>
  <si>
    <t>Gestión de Servicio al Ciudadano</t>
  </si>
  <si>
    <t>Gestión de Soporte de las Tecnologías</t>
  </si>
  <si>
    <t xml:space="preserve">Ciclo de Vida y Reingeniería de Sistemas de Información </t>
  </si>
  <si>
    <t xml:space="preserve">Gestión del Talento Humano </t>
  </si>
  <si>
    <t>Gestión Documental</t>
  </si>
  <si>
    <t>Gestión Financiera</t>
  </si>
  <si>
    <t xml:space="preserve">Gestión Jurídica </t>
  </si>
  <si>
    <t>Gestión para Innovación y Adopción de las Mejores Prácticas de TIC</t>
  </si>
  <si>
    <t>Gestión y Prevención de Asuntos Disciplinarios</t>
  </si>
  <si>
    <t>Integración de Datos de Nuevas Fuentes al Sistema de Gestión de Datos</t>
  </si>
  <si>
    <t>Mejora Continua</t>
  </si>
  <si>
    <t>Patrimonios Autónomos y Entidades Liquidadas</t>
  </si>
  <si>
    <t>Planeación, Monitoreo y Evaluación de los Resultados en Salud Pública</t>
  </si>
  <si>
    <t>Transversalización del Enfoque Diferencial</t>
  </si>
  <si>
    <t>Para regresar a la caracterización del riesgo 2</t>
  </si>
  <si>
    <t>Para regresar a la caracterización del riesgo 3</t>
  </si>
  <si>
    <t>Para regresar a la caracterización del riesgo 4</t>
  </si>
  <si>
    <t>Para regresar a la caracterización del riesgo 5</t>
  </si>
  <si>
    <t>Para regresar a la caracterización del riesgo 6</t>
  </si>
  <si>
    <t>Para regresar a la caracterización del riesgo 7</t>
  </si>
  <si>
    <t>Para regresar a la caracterización del riesgo 8</t>
  </si>
  <si>
    <t>Para regresar a la caracterización del riesgo 9</t>
  </si>
  <si>
    <t>Para regresar a la caracterización del riesgo 10</t>
  </si>
  <si>
    <t>FECHA DE REGISTRO</t>
  </si>
  <si>
    <t>OBJETIVO DEL PROCESO</t>
  </si>
  <si>
    <t>TIPO DE RIESGO</t>
  </si>
  <si>
    <t>RIESGO</t>
  </si>
  <si>
    <t>CONTROLES</t>
  </si>
  <si>
    <t>OPCIÓN DE TRATAMIENTO</t>
  </si>
  <si>
    <t>INTERNAS</t>
  </si>
  <si>
    <t>EXTERNAS</t>
  </si>
  <si>
    <t>ACCIÓN</t>
  </si>
  <si>
    <t>RESPONSABLE</t>
  </si>
  <si>
    <t>FECHA INICIO</t>
  </si>
  <si>
    <t>FECHA TERMINACIÓN</t>
  </si>
  <si>
    <t>Fecha_aprobación</t>
  </si>
  <si>
    <t>Responsable</t>
  </si>
  <si>
    <t>Software</t>
  </si>
  <si>
    <t>RR.HH.</t>
  </si>
  <si>
    <t>Hardware</t>
  </si>
  <si>
    <t>Preguntas por responder</t>
  </si>
  <si>
    <t>SELECCIONE LOS POSIBLES ACTIVOS AFECTADOS PARA EL RIESGO DE SEGURIDAD IDENTIFICADO</t>
  </si>
  <si>
    <t>LÍDER DEL PROCESO / PROCEDIMIENTO(S)</t>
  </si>
  <si>
    <t>FORMATO</t>
  </si>
  <si>
    <t>Expedientes  disciplinarios</t>
  </si>
  <si>
    <t>Líder del proceso</t>
  </si>
  <si>
    <t>Actividad Crítica</t>
  </si>
  <si>
    <t>Pérdida de la confidencialidad</t>
  </si>
  <si>
    <t>Pérdida de integridad</t>
  </si>
  <si>
    <t>Pérdida de la disponibilidad</t>
  </si>
  <si>
    <t>Análisis de causas</t>
  </si>
  <si>
    <t>Agua</t>
  </si>
  <si>
    <t>Abuso de los derechos</t>
  </si>
  <si>
    <t>Acceso no autorizado</t>
  </si>
  <si>
    <t>Atentado terrorista</t>
  </si>
  <si>
    <t>Ausencia de personal</t>
  </si>
  <si>
    <t>Ausencia del suministro de energía</t>
  </si>
  <si>
    <t>Ausencia del suministro de agua</t>
  </si>
  <si>
    <t>Denegación de servicios</t>
  </si>
  <si>
    <t>Deterioro de los soportes</t>
  </si>
  <si>
    <t>Cambio en permisos de acceso</t>
  </si>
  <si>
    <t>Espionaje</t>
  </si>
  <si>
    <t>Fallo de equipos</t>
  </si>
  <si>
    <t>Falla en el software</t>
  </si>
  <si>
    <t>Fallo de servicios de información</t>
  </si>
  <si>
    <t>Falta de disponibilidad del personal</t>
  </si>
  <si>
    <t>Fuego</t>
  </si>
  <si>
    <t>Gestión ineficiente de la seguridad de la información</t>
  </si>
  <si>
    <t>Información de fuentes no confiables</t>
  </si>
  <si>
    <t>Interrupción de los procesos</t>
  </si>
  <si>
    <t>Manipulación de sistemas de información</t>
  </si>
  <si>
    <t>Pérdida de la información</t>
  </si>
  <si>
    <t>Pérdida de los registros</t>
  </si>
  <si>
    <t>Pérdida o modificación de la información</t>
  </si>
  <si>
    <t>Revelación de contraseñas</t>
  </si>
  <si>
    <t>Saturación de los sistemas de información</t>
  </si>
  <si>
    <t>Suplantación de identidad</t>
  </si>
  <si>
    <t>Terremoto</t>
  </si>
  <si>
    <t>Divulgación no autorizada</t>
  </si>
  <si>
    <t>Consecuencias potenciales</t>
  </si>
  <si>
    <t>Tipo de riesgo corrupción</t>
  </si>
  <si>
    <t>Tipo de Riesgos seguridad</t>
  </si>
  <si>
    <t>Riesgo de seguridad digital</t>
  </si>
  <si>
    <t>Riesgo de corrupción</t>
  </si>
  <si>
    <t>No aplica</t>
  </si>
  <si>
    <t>tramites</t>
  </si>
  <si>
    <t>Competencias</t>
  </si>
  <si>
    <t>Comunicación</t>
  </si>
  <si>
    <t>Cultural</t>
  </si>
  <si>
    <t>Documentación</t>
  </si>
  <si>
    <t>Financiero</t>
  </si>
  <si>
    <t>Jurídico</t>
  </si>
  <si>
    <t>Logístico</t>
  </si>
  <si>
    <t>Método</t>
  </si>
  <si>
    <t>Seguridad</t>
  </si>
  <si>
    <t>Sistemas de Información</t>
  </si>
  <si>
    <t>Imagen</t>
  </si>
  <si>
    <t>Legal</t>
  </si>
  <si>
    <t xml:space="preserve">Sociales </t>
  </si>
  <si>
    <t> Estratégicos</t>
  </si>
  <si>
    <t>Escalas_impacto_gestion</t>
  </si>
  <si>
    <t>La amenaza no está presente en el entorno</t>
  </si>
  <si>
    <t xml:space="preserve">La amenaza  con baja probabilidad de que explote vulnerabilidades </t>
  </si>
  <si>
    <t>La amenaza con media probabilidad de que explote las vulnerabilidades</t>
  </si>
  <si>
    <t>La amenaza con alta probabilidad de que explote vulnerabilidades dentro del alcance.</t>
  </si>
  <si>
    <t>Escalas_prob_seg_inf</t>
  </si>
  <si>
    <t xml:space="preserve">Amenaza  con baja probabilidad de que explote vulnerabilidades </t>
  </si>
  <si>
    <t>Amenaza con media probabilidad de que explote las vulnerabilidades</t>
  </si>
  <si>
    <t>Amenaza con alta probabilidad de que explote vulnerabilidades</t>
  </si>
  <si>
    <t>valor impacto</t>
  </si>
  <si>
    <t>Seleccione el impacto del riesgo:</t>
  </si>
  <si>
    <t>Seleccione la probabilidad del riesgo:</t>
  </si>
  <si>
    <t>respuesta frec</t>
  </si>
  <si>
    <t>Siempre</t>
  </si>
  <si>
    <t>La mayoría de las veces</t>
  </si>
  <si>
    <t>Algunas veces</t>
  </si>
  <si>
    <t>SI. La implementación del control ha evitado la ocurrencia del riesgo por más de un año</t>
  </si>
  <si>
    <t>SI. La implementación del control ha evitado la ocurrencia del riesgo en el último año</t>
  </si>
  <si>
    <t>SI. La implementación del control ha evitado la ocurrencia del riesgo en el último semestre</t>
  </si>
  <si>
    <t>Si. El riesgo aún ocurre con frecuencia, aunque en menor medida a que si no existiera el control</t>
  </si>
  <si>
    <t>No. Nunca ha sido efectivo</t>
  </si>
  <si>
    <t>resp efect</t>
  </si>
  <si>
    <t>¿Dar lugar al detrimento de calidad de vida de la comunidad por la pérdida del bien, servicios o recursos públicos?</t>
  </si>
  <si>
    <t xml:space="preserve"> ¿Generar pérdida de recursos económicos? </t>
  </si>
  <si>
    <t xml:space="preserve">¿Afectar la generación de los productos o la prestación de servicios? </t>
  </si>
  <si>
    <t xml:space="preserve">¿Generar pérdida de información de la entidad? </t>
  </si>
  <si>
    <t xml:space="preserve">¿Generar intervención de los órganos de control, de la Fiscalía u otro ente? </t>
  </si>
  <si>
    <t xml:space="preserve">¿Dar lugar a procesos sancionatorios? </t>
  </si>
  <si>
    <t xml:space="preserve">¿Dar lugar a procesos disciplinarios? </t>
  </si>
  <si>
    <t xml:space="preserve">¿Dar lugar a procesos fiscales? </t>
  </si>
  <si>
    <t xml:space="preserve">¿Dar lugar a procesos penales? </t>
  </si>
  <si>
    <t xml:space="preserve">¿Generar pérdida de credibilidad del sector? </t>
  </si>
  <si>
    <t xml:space="preserve">¿Ocasionar lesiones físicas o pérdida de vidas humanas? </t>
  </si>
  <si>
    <t xml:space="preserve">¿Afectar la imagen regional? </t>
  </si>
  <si>
    <t xml:space="preserve">¿Afectar la imagen nacional? </t>
  </si>
  <si>
    <t>¿Generar daño ambiental?</t>
  </si>
  <si>
    <t>Actividades</t>
  </si>
  <si>
    <t>REGISTRO DE ACTIVOS DE INFORMACIÓN</t>
  </si>
  <si>
    <t>ID</t>
  </si>
  <si>
    <t>ORIGEN DE LA INFORMACIÓN</t>
  </si>
  <si>
    <t>NOMBRE O TITULO DE LA CATEGORIA</t>
  </si>
  <si>
    <t xml:space="preserve">NOMBRE O TITULO DE LA INFORMACIÓN </t>
  </si>
  <si>
    <t>CARACTERISTICAS DE LA INFORMACIÓN</t>
  </si>
  <si>
    <t>RESPONSABILIDAD</t>
  </si>
  <si>
    <t>VALORACIÓN</t>
  </si>
  <si>
    <t>CLASIFICACIÓN DE LA INFORMACIÓN</t>
  </si>
  <si>
    <t>Dependencia</t>
  </si>
  <si>
    <t>Serie documental</t>
  </si>
  <si>
    <t>Nombre del activo de información (subserie)</t>
  </si>
  <si>
    <t>Descripción</t>
  </si>
  <si>
    <t xml:space="preserve">Tipo de activo </t>
  </si>
  <si>
    <t>Idioma</t>
  </si>
  <si>
    <t>Medio de conservación y/o soporte</t>
  </si>
  <si>
    <t>Información publicada o disponible</t>
  </si>
  <si>
    <t>Cantidad</t>
  </si>
  <si>
    <t>Propietario</t>
  </si>
  <si>
    <t>Integridad</t>
  </si>
  <si>
    <t>Disponibilidad</t>
  </si>
  <si>
    <t>Confidencialidad</t>
  </si>
  <si>
    <t>Fundamento constitucional o legal</t>
  </si>
  <si>
    <t>Fundamento jurídico de la excepción</t>
  </si>
  <si>
    <t>Excepción total o parcial</t>
  </si>
  <si>
    <t>Fecha de generacion de la información</t>
  </si>
  <si>
    <t>Fecha de la calificación</t>
  </si>
  <si>
    <t>Plazo de la clasificación o reserva</t>
  </si>
  <si>
    <t>DE- Elaboración de Estudios y Análisis Económicos</t>
  </si>
  <si>
    <t>DE- Formulación Estratégica</t>
  </si>
  <si>
    <t>DE- Revisión Estratégica</t>
  </si>
  <si>
    <t>CS- Formación</t>
  </si>
  <si>
    <t>CS- Comunicaciones</t>
  </si>
  <si>
    <t>CS- Petición de Información</t>
  </si>
  <si>
    <t>CS- Atención al Ciudadano</t>
  </si>
  <si>
    <t>SC- Seguridad y Salud en el Trabajo</t>
  </si>
  <si>
    <t>SC- Gestión Ambiental</t>
  </si>
  <si>
    <t>SC- Formulación Sistema Integral de Gestión</t>
  </si>
  <si>
    <t>SC- Gestión de la Seguridad de la Información</t>
  </si>
  <si>
    <t>PC- Vigilancia y Control - Libre Competencia</t>
  </si>
  <si>
    <t>PC- Trámites Administrativos - Libre Competencia</t>
  </si>
  <si>
    <t>CC- Vigilancia y Control  a las Cámaras de Comercio y a los Comerciantes</t>
  </si>
  <si>
    <t>CC- Trámites Administrativos - Cámaras de Comercio</t>
  </si>
  <si>
    <t>PI- Registro y Depósito de Signos Distintivos</t>
  </si>
  <si>
    <t>PI- Concesión de Nuevas Creaciones</t>
  </si>
  <si>
    <t>PI- Transferencia de Información Tecnológica basada en Patentes</t>
  </si>
  <si>
    <t>PA- Trámites Administrativos - Protección del Consumidor</t>
  </si>
  <si>
    <t>PA- Protección de Usuarios de Servicio de Comunicaciones</t>
  </si>
  <si>
    <t>AJ- Trámites Jurisdiccionales - Protección al Consumidor y Competencia Desleal e Infracción  a los Derechos de Propiedad Industrial</t>
  </si>
  <si>
    <t>PD- Trámites Administrativos - Protección de Datos Personales</t>
  </si>
  <si>
    <t>RT- Calibración de Masa y Volúmen</t>
  </si>
  <si>
    <t>RT- Trámites Administrativos Reglamentos Técnicos y Metrología Legal</t>
  </si>
  <si>
    <t>RT- Vigilancia y Control Reglamentos Técnicos, Metrología Legal y Precios</t>
  </si>
  <si>
    <t xml:space="preserve">DA- Difusión y Apoyo - RNPC </t>
  </si>
  <si>
    <t>DA- Atención Consumidor - RNPC</t>
  </si>
  <si>
    <t>GT- Administración, Gestión y Desarrollo del Talento Humano</t>
  </si>
  <si>
    <t>GT- Control Disciplinario Interno</t>
  </si>
  <si>
    <t>GD- Gestión Documental</t>
  </si>
  <si>
    <t>GA- Servicios Administrativos</t>
  </si>
  <si>
    <t>GA- Contratación</t>
  </si>
  <si>
    <t>GA- Inventarios</t>
  </si>
  <si>
    <t>GF- Contable</t>
  </si>
  <si>
    <t>GF- Presupuestal</t>
  </si>
  <si>
    <t>GF- Tesorería</t>
  </si>
  <si>
    <t>GJ- Cobro Coactivo</t>
  </si>
  <si>
    <t>GJ- Gestión Judicial</t>
  </si>
  <si>
    <t>GJ- Notificaciones</t>
  </si>
  <si>
    <t>GJ- Regulación Jurídica</t>
  </si>
  <si>
    <t>GS- Administración Sistemas de Información y Proyectos Informáticos</t>
  </si>
  <si>
    <t>GS- Administración Infraestructura Tecnológica</t>
  </si>
  <si>
    <t>CI- Seguimiento Sistema Integral de Gestión Institucional</t>
  </si>
  <si>
    <t>CI- Asesoría y Evaluación Independiente</t>
  </si>
  <si>
    <t>Zona de ubicación del riesgo residual</t>
  </si>
  <si>
    <t>Documental</t>
  </si>
  <si>
    <t>Español</t>
  </si>
  <si>
    <t>Persona</t>
  </si>
  <si>
    <t>Publica</t>
  </si>
  <si>
    <t>Clasificada</t>
  </si>
  <si>
    <t>Reservada y Clasificada</t>
  </si>
  <si>
    <t>Muy Alta</t>
  </si>
  <si>
    <t/>
  </si>
  <si>
    <t>Otros</t>
  </si>
  <si>
    <t>Doc. Graficos</t>
  </si>
  <si>
    <t>Presentación</t>
  </si>
  <si>
    <t>Bd</t>
  </si>
  <si>
    <t>Audio</t>
  </si>
  <si>
    <t>Red</t>
  </si>
  <si>
    <t>Físico y Electrónico</t>
  </si>
  <si>
    <t>Muy Baja</t>
  </si>
  <si>
    <t>Video</t>
  </si>
  <si>
    <t>Fisico</t>
  </si>
  <si>
    <t>Físico y Digital</t>
  </si>
  <si>
    <t>Servicio</t>
  </si>
  <si>
    <t>Electrónico</t>
  </si>
  <si>
    <t>Otro</t>
  </si>
  <si>
    <t>Media</t>
  </si>
  <si>
    <t>Hoja Calculo</t>
  </si>
  <si>
    <t>Parcial</t>
  </si>
  <si>
    <t>Digital</t>
  </si>
  <si>
    <t>Ingles</t>
  </si>
  <si>
    <t>Texto</t>
  </si>
  <si>
    <t xml:space="preserve">Total </t>
  </si>
  <si>
    <t>Físico</t>
  </si>
  <si>
    <t>Reservada</t>
  </si>
  <si>
    <t>EXCEPCION</t>
  </si>
  <si>
    <t>AREAS</t>
  </si>
  <si>
    <t>MEDIO</t>
  </si>
  <si>
    <t>IDIOMA</t>
  </si>
  <si>
    <t>JUSTIFICACION</t>
  </si>
  <si>
    <t>CLASIFICACION</t>
  </si>
  <si>
    <t>TIPO DE ACTIVO</t>
  </si>
  <si>
    <t>PROCESOS</t>
  </si>
  <si>
    <t>Escala de impacto resultante</t>
  </si>
  <si>
    <t>cat_datos personales</t>
  </si>
  <si>
    <t>Indebida proteccion de datos personales</t>
  </si>
  <si>
    <t xml:space="preserve">¿Afectar al grupo de funcionarios del proceso? </t>
  </si>
  <si>
    <t xml:space="preserve"> ¿Afectar el cumplimiento de metas y objetivos de la dependencia? </t>
  </si>
  <si>
    <t xml:space="preserve">¿Afectar el cumplimiento de misión de la entidad? </t>
  </si>
  <si>
    <t xml:space="preserve">¿Afectar el cumplimiento de la misión del sector al que pertenece la entidad? </t>
  </si>
  <si>
    <t xml:space="preserve"> Regresar a Riesgo1</t>
  </si>
  <si>
    <t>Regresar a Riesgo2</t>
  </si>
  <si>
    <t>Regresar a Riesgo3</t>
  </si>
  <si>
    <t>Regresar a Riesgo4</t>
  </si>
  <si>
    <t>Regresar a Riesgo5</t>
  </si>
  <si>
    <t>Regresar a Riesgo6</t>
  </si>
  <si>
    <t xml:space="preserve">¿Generar pérdida de confianza de la entidad, afectando su reputación? </t>
  </si>
  <si>
    <t>ANÁLISIS Y CALIFICACIÓN DEL RIESGO ANTES DE CONTROLES</t>
  </si>
  <si>
    <t xml:space="preserve">ANÁLISIS Y CALIFICACIÓN DEL RIESGO DESPUES DE CONTROLES </t>
  </si>
  <si>
    <t>PLAN DE TRATAMIENTO DEL RIESGO</t>
  </si>
  <si>
    <t>Objetivo del proceso</t>
  </si>
  <si>
    <t>MAPA DE RIESGO POR PROCESO</t>
  </si>
  <si>
    <t>Dominio:</t>
  </si>
  <si>
    <t>Objetivo:</t>
  </si>
  <si>
    <t>Control:</t>
  </si>
  <si>
    <t>OBSERVACIONES</t>
  </si>
  <si>
    <t>Opciones de tratamiento</t>
  </si>
  <si>
    <t>Compartir o Transferir</t>
  </si>
  <si>
    <t>Cotroles anexo A ISO 27001
 Seleccione:</t>
  </si>
  <si>
    <t>Regresar a Riesgo7</t>
  </si>
  <si>
    <t>Regresar a Riesgo8</t>
  </si>
  <si>
    <t>A.6_Organización_de_la_seguridad_de_la_información</t>
  </si>
  <si>
    <t>A.7_Seguridad_de_los_recursos_humanos</t>
  </si>
  <si>
    <t>A.8_Gestión_de_activos</t>
  </si>
  <si>
    <t>A.9_Control_de_acceso</t>
  </si>
  <si>
    <t>A.10_Criptografía</t>
  </si>
  <si>
    <t>A.11_Seguridad_física_y_del_entorno</t>
  </si>
  <si>
    <t>A.12_Seguridad_de_las_operaciones</t>
  </si>
  <si>
    <t>A.13_Seguridad_de_las_comunicaciones</t>
  </si>
  <si>
    <t>A.14_Adquisición,_desarrollo_y_mantenimiento_de_sistemas</t>
  </si>
  <si>
    <t>A.15_Relaciones_con_los_proveedores</t>
  </si>
  <si>
    <t>A.18_Cumplimiento</t>
  </si>
  <si>
    <t>A.5.1_Directrices_establecidas_por_la_dirección_para_la_seguridad_de_la_información</t>
  </si>
  <si>
    <t>A.6.1_Organización_interna</t>
  </si>
  <si>
    <t>A.6.2_Dispositivos_móviles_y_teletrabajo</t>
  </si>
  <si>
    <t>A.7.1_Antes_de_asumir_el_empleo</t>
  </si>
  <si>
    <t>A.7.2_Durante_la_ejecución_del_empleo</t>
  </si>
  <si>
    <t>A.7.3_Terminación_o_cambio_de_empleo</t>
  </si>
  <si>
    <t>A.8.1_Responsabilidad_por_los_activos</t>
  </si>
  <si>
    <t>A.8.2_Clasificación_de_la_información</t>
  </si>
  <si>
    <t>A.8.3_Manejo_de_medios</t>
  </si>
  <si>
    <t>A.9.1_Requisitos_del_negocio_para_control_de_acceso</t>
  </si>
  <si>
    <t>A.9.2_Gestión_de_acceso_de_usuarios</t>
  </si>
  <si>
    <t>A.9.3_Responsabilidades_de_los_usuarios</t>
  </si>
  <si>
    <t>A.9.4_Control_de_acceso_a_sistemas_y_aplicaciones</t>
  </si>
  <si>
    <t>A.10.1_Controles_criptográficos</t>
  </si>
  <si>
    <t>A.11.1_Áreas_seguras</t>
  </si>
  <si>
    <t>A.11.2_Equipos</t>
  </si>
  <si>
    <t>A.12.1_Procedimientos_operacionales_y_responsabilidades</t>
  </si>
  <si>
    <t>A.12.2_Protección_contra_códigos_maliciosos</t>
  </si>
  <si>
    <t>A.12.3_Copias_de_respaldo</t>
  </si>
  <si>
    <t>A.12.4_Registro_y_seguimiento</t>
  </si>
  <si>
    <t>A.12.5_Control_de_software_operacional</t>
  </si>
  <si>
    <t>A.12.6_Gestión_de_la_vulnerabilidad_técnica</t>
  </si>
  <si>
    <t>A.12.7_Consideraciones_sobre_auditorías_de_sistemas_de_información</t>
  </si>
  <si>
    <t>A.13.1_Gestión_de_la_seguridad_de_las_redes</t>
  </si>
  <si>
    <t>A.13.2_Transferencia_de_información</t>
  </si>
  <si>
    <t>A.14.1_Requisitos_de_seguridad_de_los_sistemas_de_información</t>
  </si>
  <si>
    <t>A.14.2_Seguridad_en_los_procesos_de_desarrollo_y_de_soporte</t>
  </si>
  <si>
    <t>A.14.3_Datos_de_prueba</t>
  </si>
  <si>
    <t>A.15.1_Seguridad_de_la_información_en_las_relaciones_con_los_proveedores</t>
  </si>
  <si>
    <t>A.15.2_Gestión_de_la_prestación_de_servicios_de_proveedores</t>
  </si>
  <si>
    <t>A.16.1_Gestión_de_incidentes_y_mejoras_en_la_seguridad_de_la_información</t>
  </si>
  <si>
    <t>A.17.1_Continuidad_de_seguridad_de_la_información</t>
  </si>
  <si>
    <t>A.17.2_Redundancias</t>
  </si>
  <si>
    <t>A.18.1_Cumplimiento_de_requisitos_legales_y_contractuales</t>
  </si>
  <si>
    <t>A.18.2_Revisiones_de_seguridad_de_la_información</t>
  </si>
  <si>
    <t>A.5_Políticas_de_seguridad_de_la_información</t>
  </si>
  <si>
    <t>A.5.1.1_Politicas_para_la_seguridad_de_la_información:</t>
  </si>
  <si>
    <t>A.5.1.2_Revisión_de_las_políticas_para_seguridad_de_la_información</t>
  </si>
  <si>
    <t>A.6.1.1_Roles_y_responsabilidades_para_la_seguridad_de_la_información</t>
  </si>
  <si>
    <t>A.6.1.2_Separación_de_deberes</t>
  </si>
  <si>
    <t>A.6.1.3_Contacto_con_las_autoridades</t>
  </si>
  <si>
    <t>A.6.1.4_Contacto_con_grupos_de_interés_social</t>
  </si>
  <si>
    <t>A.6.1.5_Seguridad_de_la_información_en_la_gestión_de_los_proyectos</t>
  </si>
  <si>
    <t>A.6.2.1_Política_para_dispositivos_móviles</t>
  </si>
  <si>
    <t>A.6.2.2_Teletrabajo</t>
  </si>
  <si>
    <t>A.7.1.1_Roles_y_responsabilidades</t>
  </si>
  <si>
    <t>A.7.1.2_Términos_y_condiciones_de_empleo</t>
  </si>
  <si>
    <t>A.7.2.1_Responsabilidades_de_la_dirección</t>
  </si>
  <si>
    <t>A.7.2.3_Proceso_disciplinario</t>
  </si>
  <si>
    <t>A.7.3.1_Terminación_o_cambio_de_responsabilidades_de_empleo</t>
  </si>
  <si>
    <t>A.8.1.1_Inventario_de_activos_</t>
  </si>
  <si>
    <t>A.8.1.2_Propiedad_de_los_activos_</t>
  </si>
  <si>
    <t>A.8.1.3_Uso_aceptable_de_los_activos</t>
  </si>
  <si>
    <t>A.8.1.4_Devolución_de_los_activos</t>
  </si>
  <si>
    <t>A.8.2.1_Clasificación_de_la_información</t>
  </si>
  <si>
    <t>A.8.2.2_Etiquetado_de_la_información</t>
  </si>
  <si>
    <t>A.8.2.3_Manejo_de_activos</t>
  </si>
  <si>
    <t>A.8.3.1_Gestión_de_medios_removibles</t>
  </si>
  <si>
    <t>A.8.3.2_Disposición_de_los_medios</t>
  </si>
  <si>
    <t>A.8.3.3_Transferencia_de_medios_físicos_</t>
  </si>
  <si>
    <t>A.9.1.1_Política_de_control_de_acceso</t>
  </si>
  <si>
    <t>A.9.1.2_Acceso_a_redes_y_a_servicios_en_red</t>
  </si>
  <si>
    <t>A.9.2.1_Registro_y_cancelación_del_registro_de_usuarios</t>
  </si>
  <si>
    <t>A.9.2.2_Suministro_de_acceso_de_usuarios</t>
  </si>
  <si>
    <t>A.9.2.3_Gestión_de_derechos_de_acceso_privilegiado_</t>
  </si>
  <si>
    <t>A.9.2.4_Gestión_de_información_de_autenticación_secreta_de_usuarios</t>
  </si>
  <si>
    <t>A.9.2.5_Revisión_de_los_derechos_de_acceso_de_usuarios</t>
  </si>
  <si>
    <t>A.9.2.6_Retiro_o_ajuste_de_los_derechos_de_acceso</t>
  </si>
  <si>
    <t>A.9.3.1_Uso_de_información_de_autenticación_secreta</t>
  </si>
  <si>
    <t>A.9.4.1_Restrición_de_acceso_a_la_información</t>
  </si>
  <si>
    <t>A.9.4.2_Procedimiento_de_ingreso_seguro</t>
  </si>
  <si>
    <t>A.9.4.3_Sistema_de_gestión_de_contraseñas</t>
  </si>
  <si>
    <t>A.9.4.4_Uso_de_programas_utilitarios_privilegiados</t>
  </si>
  <si>
    <t>A.9.4.5_Control_de_acceso_a_códigos_fuente_de_programas</t>
  </si>
  <si>
    <t>A.10.1.1_Política_sobre_el_uso_de_controles_criptográficos</t>
  </si>
  <si>
    <t>A.10.1.2_Gestión_de_llaves</t>
  </si>
  <si>
    <t>A.11.1.1_Perímetro_de_seguridad_física</t>
  </si>
  <si>
    <t>A.11.1.2_Controles_físicos_de_entrada</t>
  </si>
  <si>
    <t>A.11.1.3_Seguridad_de_oficinas,_recintos_e_instalaciones</t>
  </si>
  <si>
    <t>A.11.1.4_Protección_contra_amenazas_externas_y_ambientales</t>
  </si>
  <si>
    <t>A.11.1.5_Trabajo_en_áreas_seguras</t>
  </si>
  <si>
    <t>A.11.1.6_Áreas_de_despacho_y_carga</t>
  </si>
  <si>
    <t>A.11.2.1_Ubicación_y_protección_de_los_equipos_</t>
  </si>
  <si>
    <t>A.11.2.2_Servicios_de_suministro</t>
  </si>
  <si>
    <t>A.11.2.3_Seguridad_del_cableado</t>
  </si>
  <si>
    <t>A.11.2.4_Mantenimiento_de_equipos</t>
  </si>
  <si>
    <t>A.11.2.5_Retiro_de_activos</t>
  </si>
  <si>
    <t>A.11.2.6_Seguridad_de_equipos_y_activos_fuera_de_las_instalaciones_</t>
  </si>
  <si>
    <t>A.11.2.7_Disposición_segura_o_reutilización_de_equipos_</t>
  </si>
  <si>
    <t>A.11.2.8_Equipos_de_usuario_desatendidos</t>
  </si>
  <si>
    <t>A.11.2.9_Política_de_escritorio_limpio_y_pantalla_limpia</t>
  </si>
  <si>
    <t>A.12.1.1_Procedimientos_de_operación_documentados</t>
  </si>
  <si>
    <t>A.12.1.2_Gestión_de_cambios</t>
  </si>
  <si>
    <t>A.12.1.3_Gestión_de_capacidad</t>
  </si>
  <si>
    <t>A.12.1.4_Separación_de_los_ambientes_de_desarrollo,_pruebas_y_operación</t>
  </si>
  <si>
    <t>A.12.2.1_Controles_contra_códigos_maliciosos</t>
  </si>
  <si>
    <t>A.12.3.1_Respaldo_de_la_información</t>
  </si>
  <si>
    <t>A.12.4.1_Registro_de_eventos</t>
  </si>
  <si>
    <t>A.12.4.2_Protección_de_la_información_de_registro</t>
  </si>
  <si>
    <t>A.12.4.3_Registros_del_administrador_y_del_operador</t>
  </si>
  <si>
    <t>A.12.4.4_Sincronización_de_relojes</t>
  </si>
  <si>
    <t>A.12.5.1_Instalación_de_software_en_sistemas_operativos</t>
  </si>
  <si>
    <t>A.12.6.1_Gestión_de_vulnerabilidades_técnicas</t>
  </si>
  <si>
    <t>A.12.6.2_Restricciones_sobre_la_instalación_de_software</t>
  </si>
  <si>
    <t>A.12.7.1_Controles_sobre_auditorías_de_sistemas_de_información</t>
  </si>
  <si>
    <t>A.13.1.1_Controles_de_redes</t>
  </si>
  <si>
    <t>A.13.1.2_Seguridad_de_los_servicios_de_red</t>
  </si>
  <si>
    <t>A.13.1.3_Separación_en_las_redes</t>
  </si>
  <si>
    <t>A.13.2.1_Políticas_y_procedimientos_de_transferencia_de_información</t>
  </si>
  <si>
    <t>A.13.2.2_Acuerdos_sobre_transferencia_de_información</t>
  </si>
  <si>
    <t>A.13.2.3_Mensajería_electrónica</t>
  </si>
  <si>
    <t>A.13.2.4_Acuerdos_de_confidencialidad_o_de_no_divulgación_</t>
  </si>
  <si>
    <t>A.14.1.1_Análisis_y_especificación_de_requisitos_de_seguridad_de_la_información</t>
  </si>
  <si>
    <t>A.14.1.2_Seguridad_de_servicios_de_las_aplicaciones_en_redes_públicas_</t>
  </si>
  <si>
    <t>A.14.1.3_Protección_de_transacciones_de_los_servicios_de_las_aplicaciones</t>
  </si>
  <si>
    <t>A.14.2.1_Política_de_desarrollo_seguro</t>
  </si>
  <si>
    <t>A.14.2.2_Procedimientos_de_control_de_cambios_en_sistemas_</t>
  </si>
  <si>
    <t>A.14.2.3_Revisión_técnica_de_las_aplicaciones_después_de_cambios_en_la_plataforma_de_operación_</t>
  </si>
  <si>
    <t>A.14.2.4_Restricciones_en_los_cambios_a_los_paquetes_de_software</t>
  </si>
  <si>
    <t>A.14.2.5_Principios_de_construcción_de_sistemas_seguros</t>
  </si>
  <si>
    <t>A.14.2.6_Ambiente_de_desarrollo_seguro</t>
  </si>
  <si>
    <t>A.14.2.7_Desarrollo_contratado_externamente</t>
  </si>
  <si>
    <t>A.14.2.8_Pruebas_de_seguridad_de_sistemas</t>
  </si>
  <si>
    <t>A.14.2.9_Prueba_de_aceptación_de_sistemas</t>
  </si>
  <si>
    <t>A.14.3.1_Protección_de_datos_de_prueba</t>
  </si>
  <si>
    <t>A.15.1.1_Política_de_seguridad_de_la_información_para_las_relaciones_con_los_proveedores</t>
  </si>
  <si>
    <t>A.15.1.2_Tratamiento_de_la_seguridad_dentro_de_los_acuerdos_con_proveedores</t>
  </si>
  <si>
    <t>A.15.1.3_Cadena_de_suministro_de_tecnología_de_información_y_comunicación</t>
  </si>
  <si>
    <t>A.15.2.1_Seguimiento_y_revisión_de_los_servicios_de_los_proveedores</t>
  </si>
  <si>
    <t>A.15.2.2_Gestión_de_cambios_en_los_servicios_de_los_proveedores</t>
  </si>
  <si>
    <t>A.16_Incidentes_de_seguridad_de_la_información</t>
  </si>
  <si>
    <t>A.16.1.1_Responsabilidades_y_procedimientos</t>
  </si>
  <si>
    <t>A.16.1.2_Reporte_de_eventos_de_seguridad_de_la_información</t>
  </si>
  <si>
    <t>A.16.1.3_Reporte_de_debilidades_de_seguridad_de_la_información_</t>
  </si>
  <si>
    <t>A.16.1.4_Evaluación_de_eventos_de_seguridad_de_la_información_y_decisiones_sobre_ellos</t>
  </si>
  <si>
    <t>A.16.1.5_Respuesta_a_incidentes_de_seguridad_de_la_información</t>
  </si>
  <si>
    <t>A.16.1.6_Aprendizaje_obtenido_de_los_incidentes_de_seguridad_de_la_información</t>
  </si>
  <si>
    <t>A.16.1.7_Recolección_de_evidencia</t>
  </si>
  <si>
    <t>A.17_Continuidad_de_negocio</t>
  </si>
  <si>
    <t>A.17.1.2_Implementación_de_la_continuidad_de_la_seguridad_de_la_información_</t>
  </si>
  <si>
    <t>A.17.1.3_Verificación,_revisión_y_evaluación_de_la_continuidad_de_la_seguridad_de_la_información</t>
  </si>
  <si>
    <t>A.17.2.1_Disponibilidad_de_instalaciones_de_procesamiento_de_información</t>
  </si>
  <si>
    <t>A.18.1.1_Identificación_de_la_legislación_aplicable_y_de_los_requisitos_contractuales</t>
  </si>
  <si>
    <t>A.18.1.2_Derechos_de_propiedad_intelectual_</t>
  </si>
  <si>
    <t>A.18.1.3_Protección_de_registros</t>
  </si>
  <si>
    <t>A.18.1.4_Privacidad_y_protección_de_información_de_datos_personales</t>
  </si>
  <si>
    <t>A.18.1.5_Reglamentación_de_controles_criptográficos</t>
  </si>
  <si>
    <t>A.18.2.1_Revisión_independiente_de_la_seguridad_de_la_información</t>
  </si>
  <si>
    <t>A.18.2.2_Cumplimiento_con_las_políticas_y_normas_de_seguridad</t>
  </si>
  <si>
    <t>A.18.2.3_Revisión_del_cumplimiento_técnico</t>
  </si>
  <si>
    <t>controles</t>
  </si>
  <si>
    <t>objetivos</t>
  </si>
  <si>
    <t>dominios</t>
  </si>
  <si>
    <t>Dominio - objetivo</t>
  </si>
  <si>
    <t>A.7.2.2_Toma_de_conciencia,_educación_y_formación_en_la_seguridad_de_la_información</t>
  </si>
  <si>
    <t>A.17.1.1_Planificación_de_la_continuidad_de_la_seguridad_de_la_información_</t>
  </si>
  <si>
    <t>Nivel de riesgo antes de controles</t>
  </si>
  <si>
    <t>por</t>
  </si>
  <si>
    <t>mediante</t>
  </si>
  <si>
    <t>Incumplimientos legales</t>
  </si>
  <si>
    <t>Hurto</t>
  </si>
  <si>
    <t>Fraude</t>
  </si>
  <si>
    <t>Incumplimientos de compromisos (operativos, técnicos, presupuestales, otros)</t>
  </si>
  <si>
    <t>Nivel de riesgo despues de controles</t>
  </si>
  <si>
    <t>Amenaza</t>
  </si>
  <si>
    <t>Hackers</t>
  </si>
  <si>
    <t>Investigados o vigilados</t>
  </si>
  <si>
    <t>Entes de control</t>
  </si>
  <si>
    <t>Personal externo no autorizado</t>
  </si>
  <si>
    <t>Software malicioso</t>
  </si>
  <si>
    <t>Desastres naturales</t>
  </si>
  <si>
    <t>Destrucción de la información</t>
  </si>
  <si>
    <t>Errores operativos</t>
  </si>
  <si>
    <t>Estafadores</t>
  </si>
  <si>
    <t>Empleado descontento</t>
  </si>
  <si>
    <t>Pérdida de servicio de comunicaciones de datos</t>
  </si>
  <si>
    <t xml:space="preserve">AJ01 TRÁMITES JURISDICCIONALES - PROTECCIÓN AL CONSUMIDOR Y COMPETENCIA DESLEAL E INFRACCIÓN A LOS DERECHOS DE PROPIEDAD INDUSTRIAL </t>
  </si>
  <si>
    <t>CC01 VIGILANCIA Y CONTROL A LAS CAMARAS DE COMERCIO Y A LOS COMERCIANTES</t>
  </si>
  <si>
    <t>CC02  TRÁMITES ADMINISTRATIVOS- CÁMARAS DE COMERCIO</t>
  </si>
  <si>
    <t>CI01 ASESORÍA Y EVALUACIÓN INDEPENDIENTE</t>
  </si>
  <si>
    <t>CI02 SEGUIMIENTO SISTEMA INTEGRAL DE GESTIÓN INSTITUCIONAL</t>
  </si>
  <si>
    <t xml:space="preserve">CS01 ATENCIÓN AL CIUDADANO </t>
  </si>
  <si>
    <t>CS02 FORMACIÓN</t>
  </si>
  <si>
    <t>CS03 COMUNICACIONES</t>
  </si>
  <si>
    <t>CS04 PETICIÓN DE INFORMACIÓN</t>
  </si>
  <si>
    <t>DA01  DIFUSIÓN Y APOYO – RNPC</t>
  </si>
  <si>
    <t>DA02  ATENCIÓN CONSUMIDOR - RNPC</t>
  </si>
  <si>
    <t>DE01 FORMULACIÓN ESTRATÉGICA</t>
  </si>
  <si>
    <t>DE02 REVISIÓN ESTRATÉGICA</t>
  </si>
  <si>
    <t>DE03 ELABORACIÓN DE ESTUDIOS Y ANÁLISIS ECONÓMICOS</t>
  </si>
  <si>
    <t>GA01 CONTRATACIÓN</t>
  </si>
  <si>
    <t>GA02 INVENTARIOS</t>
  </si>
  <si>
    <t>GA03 SERVICIOS ADMINISTRATIVOS</t>
  </si>
  <si>
    <t>GD01 GESTION DOCUMENTAL</t>
  </si>
  <si>
    <t>GF01 CONTABLE</t>
  </si>
  <si>
    <t>GF02 PRESUPUESTAL</t>
  </si>
  <si>
    <t>GF03 TESORERIA</t>
  </si>
  <si>
    <t>GJ01 COBRO COACTIVO</t>
  </si>
  <si>
    <t>GJ02 GESTIÓN JUDICIAL</t>
  </si>
  <si>
    <t>GJ05 REGULACIÓN JURÍDICA</t>
  </si>
  <si>
    <t>GJ06 NOTIFICACIONES</t>
  </si>
  <si>
    <t>GT02 ADMINISTRACIÓN, GESTIÓN Y DESARROLLO DEL TALENTO HUMANO</t>
  </si>
  <si>
    <t xml:space="preserve">GT03 CONTROL DISCIPLINARIO INTERNO </t>
  </si>
  <si>
    <t>PA01 TRÁMITES ADMINISTRATIVOS - PROTECCIÓN DEL CONSUMIDOR</t>
  </si>
  <si>
    <t>PA02 PROTECCION DE USUARIOS DE SERVICIOS DE COMUNICACIONES</t>
  </si>
  <si>
    <t xml:space="preserve">PC01  VIGILANCIA Y CONTROL - LIBRE COMPETENCIA </t>
  </si>
  <si>
    <t xml:space="preserve">PC02 TRAMITES ADMINISTRATIVOS- LIBRE COMPETENCIA </t>
  </si>
  <si>
    <t>PD01 TRÁMITES ADMINISTRATIVOS PROTECCIÓN DE DATOS PERSONALES</t>
  </si>
  <si>
    <t>PI01 REGISTRO Y DEPÓSITO DE SIGNOS DISTINTIVOS</t>
  </si>
  <si>
    <t>PI02 CONCESIÓN DE NUEVAS CREACIONES</t>
  </si>
  <si>
    <t>PI03 TRANSFERENCIA DE INFORMACIÓN TECNOLÓGICA BASADA EN PATENTES</t>
  </si>
  <si>
    <t>RT01 TRÁMITES ADMINISTRATIVOS REGLAMENTOS TÉCNICOS Y METROLOGÍA LEGAL</t>
  </si>
  <si>
    <t>RT02 VIGILANCIA Y CONTROL DE REGLAMENTOS TÉCNICOS, METROLOGÍA LEGAL Y PRECIOS</t>
  </si>
  <si>
    <t>RT03 CALIBRACIÓN</t>
  </si>
  <si>
    <t>SC01 FORMULACIÓN DEL SISTEMA INTEGRAL DE GESTIÓN</t>
  </si>
  <si>
    <t>SC03 GESTIÓN AMBIENTAL</t>
  </si>
  <si>
    <t>SC04 SEGURIDAD Y SALUD EN EL TRABAJO</t>
  </si>
  <si>
    <t>Uso indebido de activos (incluye información)</t>
  </si>
  <si>
    <t>El evento puede ocurrir solo en circunstancias excepcionales (poco comunes o anormales)</t>
  </si>
  <si>
    <t>El evento puede ocurrir en algún momento</t>
  </si>
  <si>
    <t>El evento podrá ocurrir en algún momento</t>
  </si>
  <si>
    <t>Es viable que el evento ocurra en la mayoría de las circunstancias</t>
  </si>
  <si>
    <t>Se espera que el evento ocurra en la mayoría de las circunstancias</t>
  </si>
  <si>
    <t>Niveles</t>
  </si>
  <si>
    <t>Si el hecho llega a presentarse, tendría consecuencias o efectos mínimos sobre la Entidad</t>
  </si>
  <si>
    <t>Si el hecho llega a presentarse, tendría bajo impacto o efecto sobre la Entidad</t>
  </si>
  <si>
    <t>Si el hecho llega a presentarse, tendría medianas consecuencias o efectos sobre la Entidad</t>
  </si>
  <si>
    <t>Si el hecho llega a presentarse, tendría altas consecuencias o efectos sobre la Entidad</t>
  </si>
  <si>
    <t>Si el hecho llega a presentarse, tendría desastrosas consecuencias o efectos sobre la Entidad</t>
  </si>
  <si>
    <t>SC05 GESTIÓN DE SEGURIDAD DE LA INFORMACIÓN</t>
  </si>
  <si>
    <t>Riesgo de imagen o reputacional</t>
  </si>
  <si>
    <t>¿Existe un responsable asignado a la ejecución del control?</t>
  </si>
  <si>
    <t>¿El responsable tiene la autoridad y adecuada segregación de funciones en la ejecución del control?</t>
  </si>
  <si>
    <t>¿La oportunidad en que se ejecuta el control ayuda a prevenir la mitigación del riesgo o a detectar la materialización del riesgo de manera oportuna?</t>
  </si>
  <si>
    <t>¿Las actividades que se desarrollan en el control realmente buscan por si sola prevenir o detectar las causas que pueden dar origen al riesgo?</t>
  </si>
  <si>
    <t>¿La fuente de información que se utiliza en el desarrollo del control es información confiable que permita mitigar el riesgo?</t>
  </si>
  <si>
    <t>¿Las observaciones, desviaciones o diferencias identificadas como resultados de la ejecución del control son investigadas y resueltas de manera oportuna?</t>
  </si>
  <si>
    <t>CALIFICACIÓN DEL DISEÑO</t>
  </si>
  <si>
    <t>Fuerte</t>
  </si>
  <si>
    <t>Moderado</t>
  </si>
  <si>
    <t>¿Se deja evidencia o rastro de la ejecución del control que permita a cualquier tercero con la evidencia llegar a la misma conclusión?</t>
  </si>
  <si>
    <t>CALIFICACIÓN DE LA EJECUCIÓN</t>
  </si>
  <si>
    <t>IDENTIFICACIÓN, CLASIFICACIÓN Y VALORACIÓN DE CONTROLES</t>
  </si>
  <si>
    <t>Pregunta1</t>
  </si>
  <si>
    <t>Pregunta2</t>
  </si>
  <si>
    <t>Pregunta3</t>
  </si>
  <si>
    <t>Pregunta4</t>
  </si>
  <si>
    <t>Pregunta5</t>
  </si>
  <si>
    <t>Pregunta6</t>
  </si>
  <si>
    <t>Pregunta7</t>
  </si>
  <si>
    <t>Calificación_control</t>
  </si>
  <si>
    <t>Pregunta8</t>
  </si>
  <si>
    <t>Asignado</t>
  </si>
  <si>
    <t>Adecuado</t>
  </si>
  <si>
    <t>Oportuna</t>
  </si>
  <si>
    <t>Confiable</t>
  </si>
  <si>
    <t>Se investigan y resuelven oportunamente</t>
  </si>
  <si>
    <t>No Asignado</t>
  </si>
  <si>
    <t>Inadecuado</t>
  </si>
  <si>
    <t>Inoportuna</t>
  </si>
  <si>
    <t>No es un control</t>
  </si>
  <si>
    <t>Débil</t>
  </si>
  <si>
    <t>Documentado</t>
  </si>
  <si>
    <t>No Documentado</t>
  </si>
  <si>
    <t xml:space="preserve">Prevenir </t>
  </si>
  <si>
    <t>Detectar</t>
  </si>
  <si>
    <t>No Confiable</t>
  </si>
  <si>
    <t>No se investigan y resuelven oportunamente.</t>
  </si>
  <si>
    <t>El control se ejecuta de manera consistente por parte del responsable.</t>
  </si>
  <si>
    <t>El control se ejecuta algunas veces por parte del responsable.</t>
  </si>
  <si>
    <t>El control no se ejecuta por parte del responsable.</t>
  </si>
  <si>
    <t>Documentación del control</t>
  </si>
  <si>
    <t>Periodicidad</t>
  </si>
  <si>
    <t>Propósito</t>
  </si>
  <si>
    <t>Cómo se realiza la actividad de control</t>
  </si>
  <si>
    <t>Qué pasa con las observaciones o desviaciones</t>
  </si>
  <si>
    <t>Evidencia de la ejecución del control</t>
  </si>
  <si>
    <t>SUMA</t>
  </si>
  <si>
    <t>Solidez individual</t>
  </si>
  <si>
    <t>,</t>
  </si>
  <si>
    <t xml:space="preserve"> Controles anexo A ISO 27001</t>
  </si>
  <si>
    <t>Mecanismos de deteccion</t>
  </si>
  <si>
    <t>Herramienta de seguimiento</t>
  </si>
  <si>
    <t>Plan de acción del área líder del proceso</t>
  </si>
  <si>
    <t>Producto No Conforme</t>
  </si>
  <si>
    <t>Auditorías</t>
  </si>
  <si>
    <t>PLAN DE CONTINGENCIA EN CASO DE MATERIALIZACIÓN DEL RIESGO</t>
  </si>
  <si>
    <t>Seleccione la opción de manejo del riesgo:</t>
  </si>
  <si>
    <t xml:space="preserve"> </t>
  </si>
  <si>
    <t>Fecha inicio</t>
  </si>
  <si>
    <t>ACTIVIDADES</t>
  </si>
  <si>
    <t>MECANISMO DE DETECCIÓN DE LA MATERIALIZACIÓN</t>
  </si>
  <si>
    <t>MECANISMOS DE DETECCIÓN DE MATERIALIZACIÓN</t>
  </si>
  <si>
    <t>Indicador</t>
  </si>
  <si>
    <t>A.14_Adquisición__desarrollo_y_mantenimiento_de_sistemas</t>
  </si>
  <si>
    <t>Describa los control para la PROBABILIDAD 
(Preventivos)</t>
  </si>
  <si>
    <t>SOLIDEZ CONJUNTO DE CONTROLES PREVENTIVOS</t>
  </si>
  <si>
    <t>SOLIDEZ DEL CONJUNTO DE CONTROLES PREVENTIVOS</t>
  </si>
  <si>
    <t>SOLIDEZ DEL CONJUNTO DE CONTROLES DETECTIVOS</t>
  </si>
  <si>
    <t>SOLIDEZ INDIVIDUAL DEL CONTROL</t>
  </si>
  <si>
    <t>Solidez conjunta probabilidad</t>
  </si>
  <si>
    <t>Fecha de aprobación matriz de riesgos</t>
  </si>
  <si>
    <t>Preposición</t>
  </si>
  <si>
    <t>Situación no deseada</t>
  </si>
  <si>
    <t>Conflicto de interés</t>
  </si>
  <si>
    <t xml:space="preserve">Tipología del Riesgo </t>
  </si>
  <si>
    <t>Riesgos tecnológicos</t>
  </si>
  <si>
    <t>OPCIONES DE MANEJO DEL RIESGO</t>
  </si>
  <si>
    <t>Completa</t>
  </si>
  <si>
    <t>Incompleta</t>
  </si>
  <si>
    <t>No existe</t>
  </si>
  <si>
    <t>Evaluación de la ejecución del control</t>
  </si>
  <si>
    <t>Pregunta9</t>
  </si>
  <si>
    <t>Describa los control para el IMPACTO
(Detectivos)</t>
  </si>
  <si>
    <t>Solidez conjunta Impacto</t>
  </si>
  <si>
    <t>cuadrantes para probabilidad</t>
  </si>
  <si>
    <t xml:space="preserve">Cuadrantes para impacto </t>
  </si>
  <si>
    <t>Fecha fin</t>
  </si>
  <si>
    <t>MONITOREO MAPA DE RIESGOS</t>
  </si>
  <si>
    <t>PROCESO:</t>
  </si>
  <si>
    <t>Riesgo</t>
  </si>
  <si>
    <t>Riesgo identificado
(Riesgo + Evento)</t>
  </si>
  <si>
    <t>Porcentaje de cumplimiento de las actividades propuestas (mencionar por cada actividad del tratamiento de riesgos el procentaje de avance con su debida justificación)</t>
  </si>
  <si>
    <t xml:space="preserve">CORTE A </t>
  </si>
  <si>
    <t>CAUSAS / VULNERABILIDADES</t>
  </si>
  <si>
    <t>DESCRIPCIÓN DEL RIESGO</t>
  </si>
  <si>
    <t>CONSECUENCIAS</t>
  </si>
  <si>
    <t>PROBABILIDAD</t>
  </si>
  <si>
    <t>IMPACTO</t>
  </si>
  <si>
    <t xml:space="preserve">ZONA  DE RIESGO </t>
  </si>
  <si>
    <t>PRODUCTO/REGISTRO</t>
  </si>
  <si>
    <t>IDENTIFICACIÓN  DE RIESGOS</t>
  </si>
  <si>
    <t>CALIFICACIÓN DEL RIESGO ANTES DE CONTROLES</t>
  </si>
  <si>
    <t>CONTROLES FRENTE A LA PROBABILIDAD</t>
  </si>
  <si>
    <t>CONTROLES FRENTE AL IMPACTO</t>
  </si>
  <si>
    <t>CALIFICACIÓN DEL RIESGO DESPUES DE CONTROLES</t>
  </si>
  <si>
    <t>PLAN DE TRATAMIENTO</t>
  </si>
  <si>
    <t>Conclusiones acerca del comportamiento del riesgo en el periodo evaluado:  en ese sentido lo que se requiere en esta columna es el análisis del Líder del proceso respecto al funcionamiento de los controles implementados (eficacia y efectividad) y su incidencia frente a la materialización o no de los riesgos. Lo anterior, considerando que el MIPG pide evaluar el diseño y efectividad de los controles y utilidad de los mismos.
()</t>
  </si>
  <si>
    <t>¿Cuantas veces se materiazo el riesgo en el corte evaluado?
()</t>
  </si>
  <si>
    <t>¿El riesgo se materializo en el corte evaluado? ()</t>
  </si>
  <si>
    <t>Tratamiento
 realizado a los riesgos materializados.
(Plan de Contingencia)</t>
  </si>
  <si>
    <t>Interrupción</t>
  </si>
  <si>
    <t>Riesgo de continuidad de negocio</t>
  </si>
  <si>
    <t>Categoriadatos</t>
  </si>
  <si>
    <t>Proteccion de datos personales</t>
  </si>
  <si>
    <t>Amenazas_datos_personales</t>
  </si>
  <si>
    <t>Organizacional</t>
  </si>
  <si>
    <t>Técnico</t>
  </si>
  <si>
    <t>Organizacional / Técnico</t>
  </si>
  <si>
    <t>Legal / Organizacional</t>
  </si>
  <si>
    <t>Legal / Técnico</t>
  </si>
  <si>
    <t>DE04 GESTIÓN ESTRATÉGICA DE TECNOLOGÍAS DE LA INFORMACIÓN</t>
  </si>
  <si>
    <t>GS01 GESTIÓN DE SERVICIOS TECNOLÓGICOS</t>
  </si>
  <si>
    <t>GS03 GESTIÓN DE SISTEMAS DE INFORMACIÓN</t>
  </si>
  <si>
    <t>GS04 GESTIÓN DE INFORMÁTICA FORENSE</t>
  </si>
  <si>
    <t>Protección de Datos Personales</t>
  </si>
  <si>
    <t>¿Existe documentació donde se indique la aplicación del control y su periodicidad?</t>
  </si>
  <si>
    <t>¿Existe documentación donde se indique la aplicación del control y su periodicidad?</t>
  </si>
  <si>
    <t>Fecha de actualización:</t>
  </si>
  <si>
    <t>FECHA DE SOLICITUD</t>
  </si>
  <si>
    <t>VERSIÓN</t>
  </si>
  <si>
    <t>CAMBIOS REALIZADOS</t>
  </si>
  <si>
    <t>JUSTIFICACIÓN</t>
  </si>
  <si>
    <t>CONTROL DE CAMBIOS VERSIONES MAPA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</si>
</sst>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\ * #,##0.00_);_(&quot;$&quot;\ * \(#,##0.00\);_(&quot;$&quot;\ * &quot;-&quot;??_);_(@_)"/>
    <numFmt numFmtId="165" formatCode="d/mm/yyyy;@"/>
    <numFmt numFmtId="166" formatCode="0.0"/>
    <numFmt numFmtId="167" formatCode="0.000"/>
    <numFmt numFmtId="168" formatCode="&quot; $&quot;#,##0.00\ ;&quot;-$&quot;#,##0.00\ ;&quot; $-&quot;#\ ;@\ "/>
    <numFmt numFmtId="169" formatCode="00"/>
    <numFmt numFmtId="170" formatCode="dd/mm/yyyy;@"/>
  </numFmts>
  <fonts count="8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charset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Arial1"/>
    </font>
    <font>
      <b/>
      <sz val="10"/>
      <name val="Arial"/>
      <family val="2"/>
    </font>
    <font>
      <b/>
      <sz val="12.5"/>
      <name val="Arial"/>
      <family val="2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u/>
      <sz val="14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5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6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rgb="FF00B0F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FF000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rgb="FFFF0000"/>
      <name val="Cambria"/>
      <family val="1"/>
      <scheme val="major"/>
    </font>
    <font>
      <sz val="10"/>
      <name val="Arial Narrow"/>
      <family val="2"/>
    </font>
    <font>
      <b/>
      <sz val="22"/>
      <name val="Arial Narrow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b/>
      <sz val="10"/>
      <color rgb="FFFF0000"/>
      <name val="Arial"/>
      <family val="2"/>
    </font>
    <font>
      <b/>
      <sz val="20"/>
      <name val="Arial Narrow"/>
      <family val="2"/>
    </font>
    <font>
      <b/>
      <sz val="48"/>
      <name val="Arial Narrow"/>
      <family val="2"/>
    </font>
  </fonts>
  <fills count="6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/>
      <diagonal/>
    </border>
    <border>
      <left style="double">
        <color theme="0" tint="-0.34998626667073579"/>
      </left>
      <right style="double">
        <color theme="0" tint="-0.34998626667073579"/>
      </right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/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/>
      <diagonal/>
    </border>
  </borders>
  <cellStyleXfs count="94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49" fontId="17" fillId="0" borderId="1">
      <alignment horizontal="center" vertical="center" wrapText="1"/>
      <protection locked="0"/>
    </xf>
    <xf numFmtId="49" fontId="17" fillId="14" borderId="1" applyNumberFormat="0">
      <alignment horizontal="center" vertical="center" wrapText="1"/>
      <protection locked="0"/>
    </xf>
    <xf numFmtId="49" fontId="17" fillId="3" borderId="1" applyNumberFormat="0">
      <alignment horizontal="center" vertical="center" wrapText="1"/>
      <protection locked="0"/>
    </xf>
    <xf numFmtId="49" fontId="17" fillId="11" borderId="1" applyNumberFormat="0">
      <alignment horizontal="center" vertical="center" wrapText="1"/>
      <protection locked="0"/>
    </xf>
    <xf numFmtId="0" fontId="18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3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0" fillId="0" borderId="0"/>
    <xf numFmtId="0" fontId="3" fillId="0" borderId="0"/>
    <xf numFmtId="0" fontId="21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3" fillId="0" borderId="0"/>
    <xf numFmtId="0" fontId="3" fillId="0" borderId="0"/>
    <xf numFmtId="0" fontId="13" fillId="0" borderId="0"/>
    <xf numFmtId="0" fontId="1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3" fillId="0" borderId="0" applyFill="0" applyBorder="0" applyAlignment="0" applyProtection="0"/>
    <xf numFmtId="9" fontId="3" fillId="15" borderId="1" applyNumberFormat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5" applyNumberFormat="0" applyFill="0" applyAlignment="0" applyProtection="0"/>
    <xf numFmtId="0" fontId="40" fillId="0" borderId="56" applyNumberFormat="0" applyFill="0" applyAlignment="0" applyProtection="0"/>
    <xf numFmtId="0" fontId="41" fillId="0" borderId="57" applyNumberFormat="0" applyFill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58" applyNumberFormat="0" applyAlignment="0" applyProtection="0"/>
    <xf numFmtId="0" fontId="46" fillId="27" borderId="59" applyNumberFormat="0" applyAlignment="0" applyProtection="0"/>
    <xf numFmtId="0" fontId="47" fillId="27" borderId="58" applyNumberFormat="0" applyAlignment="0" applyProtection="0"/>
    <xf numFmtId="0" fontId="48" fillId="0" borderId="60" applyNumberFormat="0" applyFill="0" applyAlignment="0" applyProtection="0"/>
    <xf numFmtId="0" fontId="12" fillId="28" borderId="61" applyNumberFormat="0" applyAlignment="0" applyProtection="0"/>
    <xf numFmtId="0" fontId="1" fillId="0" borderId="0" applyNumberFormat="0" applyFill="0" applyBorder="0" applyAlignment="0" applyProtection="0"/>
    <xf numFmtId="0" fontId="13" fillId="29" borderId="62" applyNumberFormat="0" applyFont="0" applyAlignment="0" applyProtection="0"/>
    <xf numFmtId="0" fontId="49" fillId="0" borderId="0" applyNumberFormat="0" applyFill="0" applyBorder="0" applyAlignment="0" applyProtection="0"/>
    <xf numFmtId="0" fontId="2" fillId="0" borderId="63" applyNumberFormat="0" applyFill="0" applyAlignment="0" applyProtection="0"/>
    <xf numFmtId="0" fontId="8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8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8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8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8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3" fillId="0" borderId="0"/>
  </cellStyleXfs>
  <cellXfs count="720">
    <xf numFmtId="0" fontId="0" fillId="0" borderId="0" xfId="0"/>
    <xf numFmtId="0" fontId="0" fillId="0" borderId="0" xfId="0" applyAlignment="1" applyProtection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12" borderId="38" xfId="2" applyFont="1" applyFill="1" applyBorder="1" applyAlignment="1" applyProtection="1">
      <alignment vertical="center" wrapText="1"/>
    </xf>
    <xf numFmtId="0" fontId="11" fillId="12" borderId="0" xfId="2" applyFont="1" applyFill="1" applyBorder="1" applyAlignment="1" applyProtection="1">
      <alignment vertical="center" wrapText="1"/>
    </xf>
    <xf numFmtId="0" fontId="33" fillId="0" borderId="0" xfId="2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0" fontId="11" fillId="0" borderId="0" xfId="2" applyFill="1" applyBorder="1" applyAlignment="1" applyProtection="1">
      <alignment wrapText="1"/>
    </xf>
    <xf numFmtId="0" fontId="0" fillId="0" borderId="1" xfId="0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vertical="center" wrapText="1"/>
    </xf>
    <xf numFmtId="0" fontId="2" fillId="0" borderId="17" xfId="0" applyFont="1" applyBorder="1" applyAlignment="1" applyProtection="1">
      <alignment vertical="center" wrapText="1"/>
    </xf>
    <xf numFmtId="0" fontId="0" fillId="0" borderId="0" xfId="0" applyProtection="1"/>
    <xf numFmtId="0" fontId="15" fillId="12" borderId="0" xfId="1" applyFont="1" applyFill="1" applyProtection="1"/>
    <xf numFmtId="0" fontId="0" fillId="0" borderId="0" xfId="0" applyFont="1" applyProtection="1"/>
    <xf numFmtId="0" fontId="16" fillId="12" borderId="0" xfId="1" applyFont="1" applyFill="1" applyProtection="1"/>
    <xf numFmtId="0" fontId="2" fillId="20" borderId="1" xfId="0" applyFont="1" applyFill="1" applyBorder="1" applyAlignment="1" applyProtection="1">
      <alignment horizontal="center" vertical="center" wrapText="1"/>
    </xf>
    <xf numFmtId="0" fontId="2" fillId="17" borderId="26" xfId="0" applyFont="1" applyFill="1" applyBorder="1" applyAlignment="1" applyProtection="1">
      <alignment horizontal="justify" vertical="center" wrapText="1"/>
    </xf>
    <xf numFmtId="0" fontId="0" fillId="17" borderId="1" xfId="0" applyFont="1" applyFill="1" applyBorder="1" applyProtection="1"/>
    <xf numFmtId="0" fontId="0" fillId="0" borderId="17" xfId="0" applyFont="1" applyBorder="1" applyAlignment="1" applyProtection="1">
      <alignment horizontal="justify" vertical="center" wrapText="1"/>
    </xf>
    <xf numFmtId="0" fontId="0" fillId="0" borderId="17" xfId="0" applyFont="1" applyBorder="1" applyProtection="1"/>
    <xf numFmtId="0" fontId="23" fillId="12" borderId="1" xfId="1" applyFont="1" applyFill="1" applyBorder="1" applyAlignment="1" applyProtection="1">
      <alignment horizontal="center" vertical="center"/>
    </xf>
    <xf numFmtId="0" fontId="2" fillId="17" borderId="1" xfId="0" applyFont="1" applyFill="1" applyBorder="1" applyAlignment="1" applyProtection="1">
      <alignment horizontal="justify" vertical="center" wrapText="1"/>
    </xf>
    <xf numFmtId="0" fontId="0" fillId="17" borderId="1" xfId="0" applyFont="1" applyFill="1" applyBorder="1" applyAlignment="1" applyProtection="1">
      <alignment horizontal="justify" vertical="center" wrapText="1"/>
    </xf>
    <xf numFmtId="0" fontId="15" fillId="12" borderId="1" xfId="1" applyFont="1" applyFill="1" applyBorder="1" applyProtection="1"/>
    <xf numFmtId="164" fontId="0" fillId="0" borderId="0" xfId="51" applyFont="1" applyProtection="1"/>
    <xf numFmtId="0" fontId="23" fillId="12" borderId="1" xfId="1" applyFont="1" applyFill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0" fillId="0" borderId="40" xfId="0" applyFont="1" applyBorder="1" applyAlignment="1" applyProtection="1">
      <alignment vertical="center" wrapText="1"/>
      <protection locked="0"/>
    </xf>
    <xf numFmtId="0" fontId="30" fillId="0" borderId="27" xfId="0" applyFont="1" applyBorder="1" applyAlignment="1" applyProtection="1">
      <alignment vertical="center"/>
      <protection locked="0"/>
    </xf>
    <xf numFmtId="0" fontId="31" fillId="0" borderId="52" xfId="0" applyFon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21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1" borderId="44" xfId="0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0" fillId="0" borderId="15" xfId="0" applyFont="1" applyBorder="1" applyAlignment="1" applyProtection="1">
      <alignment vertical="center" wrapText="1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vertical="center" wrapText="1"/>
      <protection locked="0"/>
    </xf>
    <xf numFmtId="0" fontId="30" fillId="0" borderId="1" xfId="0" applyFont="1" applyFill="1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21" borderId="50" xfId="0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21" borderId="51" xfId="0" applyFill="1" applyBorder="1" applyAlignment="1" applyProtection="1">
      <alignment horizontal="center" vertical="center"/>
      <protection locked="0"/>
    </xf>
    <xf numFmtId="0" fontId="27" fillId="12" borderId="1" xfId="1" applyFont="1" applyFill="1" applyBorder="1" applyAlignment="1" applyProtection="1">
      <alignment horizontal="center" vertical="center" wrapText="1"/>
    </xf>
    <xf numFmtId="0" fontId="14" fillId="12" borderId="0" xfId="1" applyFont="1" applyFill="1" applyBorder="1" applyAlignment="1" applyProtection="1">
      <alignment vertical="center" wrapText="1"/>
    </xf>
    <xf numFmtId="0" fontId="0" fillId="0" borderId="0" xfId="0" applyBorder="1" applyProtection="1"/>
    <xf numFmtId="0" fontId="29" fillId="13" borderId="49" xfId="0" applyFont="1" applyFill="1" applyBorder="1" applyAlignment="1" applyProtection="1">
      <alignment horizontal="center" vertical="center"/>
    </xf>
    <xf numFmtId="0" fontId="29" fillId="13" borderId="50" xfId="0" applyFont="1" applyFill="1" applyBorder="1" applyAlignment="1" applyProtection="1">
      <alignment horizontal="center" vertical="center"/>
    </xf>
    <xf numFmtId="0" fontId="29" fillId="13" borderId="51" xfId="0" applyFont="1" applyFill="1" applyBorder="1" applyAlignment="1" applyProtection="1">
      <alignment horizontal="center" vertical="center"/>
    </xf>
    <xf numFmtId="0" fontId="11" fillId="17" borderId="46" xfId="2" applyFill="1" applyBorder="1" applyAlignment="1" applyProtection="1">
      <alignment horizontal="center" vertical="center"/>
    </xf>
    <xf numFmtId="0" fontId="32" fillId="0" borderId="26" xfId="0" applyFont="1" applyBorder="1" applyAlignment="1" applyProtection="1">
      <alignment horizontal="center" vertical="center" wrapText="1"/>
    </xf>
    <xf numFmtId="0" fontId="31" fillId="0" borderId="26" xfId="0" applyFont="1" applyBorder="1" applyAlignment="1" applyProtection="1">
      <alignment horizontal="center" vertical="center" wrapText="1"/>
    </xf>
    <xf numFmtId="0" fontId="31" fillId="0" borderId="26" xfId="0" applyFont="1" applyBorder="1" applyAlignment="1" applyProtection="1">
      <alignment horizontal="center" vertical="center"/>
    </xf>
    <xf numFmtId="0" fontId="31" fillId="0" borderId="53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2" fillId="0" borderId="0" xfId="1" applyFont="1" applyProtection="1"/>
    <xf numFmtId="0" fontId="0" fillId="0" borderId="1" xfId="0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3" fillId="0" borderId="0" xfId="1" applyProtection="1"/>
    <xf numFmtId="0" fontId="0" fillId="0" borderId="0" xfId="0" applyFont="1" applyFill="1" applyBorder="1" applyAlignment="1" applyProtection="1">
      <alignment horizontal="left" vertical="center" wrapText="1"/>
    </xf>
    <xf numFmtId="0" fontId="31" fillId="0" borderId="1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17" borderId="1" xfId="2" applyFill="1" applyBorder="1" applyAlignment="1" applyProtection="1">
      <alignment horizontal="center" vertical="center"/>
    </xf>
    <xf numFmtId="0" fontId="11" fillId="17" borderId="44" xfId="2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justify" vertical="center" wrapText="1"/>
    </xf>
    <xf numFmtId="0" fontId="24" fillId="0" borderId="0" xfId="0" applyFont="1" applyFill="1" applyAlignment="1" applyProtection="1">
      <alignment horizontal="justify" vertical="center" wrapText="1"/>
    </xf>
    <xf numFmtId="0" fontId="0" fillId="0" borderId="5" xfId="0" applyBorder="1" applyAlignment="1" applyProtection="1">
      <alignment horizontal="justify" vertical="center" wrapText="1"/>
    </xf>
    <xf numFmtId="0" fontId="23" fillId="12" borderId="5" xfId="1" applyFont="1" applyFill="1" applyBorder="1" applyAlignment="1" applyProtection="1">
      <alignment horizontal="center" vertical="center"/>
    </xf>
    <xf numFmtId="0" fontId="3" fillId="0" borderId="0" xfId="1" applyFill="1" applyProtection="1"/>
    <xf numFmtId="0" fontId="34" fillId="0" borderId="2" xfId="0" applyFont="1" applyBorder="1" applyAlignment="1" applyProtection="1">
      <protection hidden="1"/>
    </xf>
    <xf numFmtId="0" fontId="34" fillId="0" borderId="3" xfId="0" applyFont="1" applyBorder="1" applyAlignment="1" applyProtection="1">
      <protection hidden="1"/>
    </xf>
    <xf numFmtId="0" fontId="34" fillId="0" borderId="0" xfId="0" applyFont="1" applyProtection="1">
      <protection hidden="1"/>
    </xf>
    <xf numFmtId="0" fontId="34" fillId="0" borderId="5" xfId="0" applyFont="1" applyBorder="1" applyAlignment="1" applyProtection="1">
      <protection hidden="1"/>
    </xf>
    <xf numFmtId="0" fontId="34" fillId="0" borderId="0" xfId="0" applyFont="1" applyBorder="1" applyAlignment="1" applyProtection="1">
      <protection hidden="1"/>
    </xf>
    <xf numFmtId="0" fontId="34" fillId="0" borderId="18" xfId="0" applyFont="1" applyBorder="1" applyAlignment="1" applyProtection="1">
      <protection hidden="1"/>
    </xf>
    <xf numFmtId="0" fontId="34" fillId="0" borderId="19" xfId="0" applyFont="1" applyBorder="1" applyAlignment="1" applyProtection="1"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6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Border="1" applyProtection="1">
      <protection hidden="1"/>
    </xf>
    <xf numFmtId="0" fontId="34" fillId="0" borderId="6" xfId="0" applyFont="1" applyBorder="1" applyProtection="1">
      <protection hidden="1"/>
    </xf>
    <xf numFmtId="0" fontId="34" fillId="0" borderId="5" xfId="0" applyFont="1" applyBorder="1" applyProtection="1">
      <protection hidden="1"/>
    </xf>
    <xf numFmtId="0" fontId="34" fillId="0" borderId="2" xfId="0" applyFont="1" applyBorder="1" applyProtection="1">
      <protection hidden="1"/>
    </xf>
    <xf numFmtId="0" fontId="34" fillId="0" borderId="3" xfId="0" applyFont="1" applyBorder="1" applyProtection="1">
      <protection hidden="1"/>
    </xf>
    <xf numFmtId="0" fontId="34" fillId="0" borderId="4" xfId="0" applyFont="1" applyBorder="1" applyProtection="1">
      <protection hidden="1"/>
    </xf>
    <xf numFmtId="0" fontId="35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6" xfId="0" applyFont="1" applyBorder="1" applyProtection="1">
      <protection hidden="1"/>
    </xf>
    <xf numFmtId="0" fontId="34" fillId="0" borderId="18" xfId="0" applyFont="1" applyBorder="1" applyProtection="1">
      <protection hidden="1"/>
    </xf>
    <xf numFmtId="0" fontId="34" fillId="0" borderId="1" xfId="0" applyFont="1" applyBorder="1" applyAlignment="1" applyProtection="1">
      <alignment horizontal="justify" vertical="center" wrapText="1"/>
      <protection hidden="1"/>
    </xf>
    <xf numFmtId="0" fontId="34" fillId="0" borderId="1" xfId="0" applyFont="1" applyBorder="1" applyAlignment="1" applyProtection="1">
      <alignment horizontal="justify" vertical="center"/>
      <protection hidden="1"/>
    </xf>
    <xf numFmtId="0" fontId="6" fillId="0" borderId="1" xfId="0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wrapText="1"/>
    </xf>
    <xf numFmtId="0" fontId="24" fillId="0" borderId="0" xfId="0" applyFont="1" applyBorder="1" applyAlignment="1" applyProtection="1">
      <alignment horizontal="left" wrapText="1"/>
    </xf>
    <xf numFmtId="0" fontId="37" fillId="0" borderId="1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justify" vertical="center" wrapText="1"/>
    </xf>
    <xf numFmtId="0" fontId="15" fillId="12" borderId="0" xfId="1" applyFont="1" applyFill="1" applyBorder="1" applyProtection="1"/>
    <xf numFmtId="0" fontId="0" fillId="0" borderId="0" xfId="0" applyFill="1" applyBorder="1"/>
    <xf numFmtId="14" fontId="34" fillId="0" borderId="1" xfId="0" applyNumberFormat="1" applyFont="1" applyBorder="1" applyAlignment="1" applyProtection="1">
      <alignment horizontal="justify" vertical="center" wrapText="1"/>
      <protection hidden="1"/>
    </xf>
    <xf numFmtId="0" fontId="53" fillId="0" borderId="0" xfId="0" applyFont="1"/>
    <xf numFmtId="0" fontId="51" fillId="0" borderId="0" xfId="0" applyFont="1"/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Border="1"/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2" fillId="57" borderId="0" xfId="0" applyFont="1" applyFill="1" applyAlignment="1">
      <alignment horizontal="center" vertical="center"/>
    </xf>
    <xf numFmtId="0" fontId="2" fillId="57" borderId="0" xfId="0" applyFont="1" applyFill="1" applyAlignment="1">
      <alignment horizontal="center" vertical="center" wrapText="1"/>
    </xf>
    <xf numFmtId="0" fontId="58" fillId="0" borderId="0" xfId="2" applyFont="1" applyFill="1" applyBorder="1" applyAlignment="1" applyProtection="1">
      <alignment wrapText="1"/>
    </xf>
    <xf numFmtId="0" fontId="26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Protection="1"/>
    <xf numFmtId="0" fontId="24" fillId="0" borderId="0" xfId="0" applyFont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10" xfId="0" applyFont="1" applyFill="1" applyBorder="1" applyAlignment="1" applyProtection="1">
      <alignment wrapText="1"/>
    </xf>
    <xf numFmtId="0" fontId="34" fillId="0" borderId="1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wrapText="1"/>
    </xf>
    <xf numFmtId="0" fontId="0" fillId="0" borderId="10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0" fillId="0" borderId="11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wrapText="1"/>
    </xf>
    <xf numFmtId="0" fontId="0" fillId="0" borderId="11" xfId="0" applyFont="1" applyFill="1" applyBorder="1" applyAlignment="1" applyProtection="1">
      <alignment wrapText="1"/>
    </xf>
    <xf numFmtId="0" fontId="0" fillId="0" borderId="10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0" fillId="0" borderId="1" xfId="0" applyFont="1" applyBorder="1" applyAlignment="1" applyProtection="1">
      <alignment wrapText="1"/>
    </xf>
    <xf numFmtId="0" fontId="0" fillId="0" borderId="5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15" xfId="0" applyFont="1" applyBorder="1" applyAlignment="1" applyProtection="1">
      <alignment wrapText="1"/>
    </xf>
    <xf numFmtId="0" fontId="0" fillId="0" borderId="16" xfId="0" applyFont="1" applyBorder="1" applyAlignment="1" applyProtection="1">
      <alignment wrapText="1"/>
    </xf>
    <xf numFmtId="0" fontId="0" fillId="0" borderId="17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textRotation="90" wrapText="1"/>
    </xf>
    <xf numFmtId="0" fontId="0" fillId="0" borderId="19" xfId="0" applyFont="1" applyBorder="1" applyAlignment="1" applyProtection="1">
      <alignment wrapText="1"/>
    </xf>
    <xf numFmtId="0" fontId="0" fillId="0" borderId="2" xfId="0" applyFont="1" applyBorder="1" applyAlignment="1" applyProtection="1">
      <alignment wrapText="1"/>
    </xf>
    <xf numFmtId="0" fontId="0" fillId="0" borderId="3" xfId="0" applyFont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center" textRotation="90" wrapText="1"/>
    </xf>
    <xf numFmtId="0" fontId="0" fillId="0" borderId="18" xfId="0" applyFont="1" applyBorder="1" applyAlignment="1" applyProtection="1">
      <alignment wrapText="1"/>
    </xf>
    <xf numFmtId="0" fontId="0" fillId="0" borderId="20" xfId="0" applyFont="1" applyBorder="1" applyAlignment="1" applyProtection="1">
      <alignment wrapText="1"/>
    </xf>
    <xf numFmtId="0" fontId="0" fillId="0" borderId="12" xfId="0" applyFont="1" applyBorder="1" applyAlignment="1" applyProtection="1">
      <alignment wrapText="1"/>
    </xf>
    <xf numFmtId="0" fontId="0" fillId="0" borderId="13" xfId="0" applyFont="1" applyBorder="1" applyAlignment="1" applyProtection="1">
      <alignment wrapText="1"/>
    </xf>
    <xf numFmtId="0" fontId="0" fillId="0" borderId="13" xfId="0" applyFont="1" applyBorder="1" applyAlignment="1" applyProtection="1">
      <alignment vertical="center" textRotation="90" wrapText="1"/>
    </xf>
    <xf numFmtId="0" fontId="0" fillId="0" borderId="14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wrapText="1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/>
    <xf numFmtId="0" fontId="0" fillId="0" borderId="5" xfId="0" applyFont="1" applyBorder="1" applyAlignment="1" applyProtection="1"/>
    <xf numFmtId="0" fontId="0" fillId="0" borderId="3" xfId="0" applyFont="1" applyFill="1" applyBorder="1" applyAlignment="1" applyProtection="1">
      <alignment wrapText="1"/>
    </xf>
    <xf numFmtId="0" fontId="0" fillId="0" borderId="6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justify" vertical="center"/>
    </xf>
    <xf numFmtId="0" fontId="22" fillId="17" borderId="64" xfId="0" applyFont="1" applyFill="1" applyBorder="1" applyAlignment="1">
      <alignment horizontal="left" vertical="center" wrapText="1"/>
    </xf>
    <xf numFmtId="0" fontId="22" fillId="22" borderId="64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22" fillId="17" borderId="66" xfId="0" applyFont="1" applyFill="1" applyBorder="1" applyAlignment="1">
      <alignment horizontal="left" vertical="center" wrapText="1"/>
    </xf>
    <xf numFmtId="0" fontId="22" fillId="22" borderId="66" xfId="0" applyFont="1" applyFill="1" applyBorder="1" applyAlignment="1">
      <alignment horizontal="left" vertical="center" wrapText="1"/>
    </xf>
    <xf numFmtId="0" fontId="22" fillId="22" borderId="0" xfId="0" applyFont="1" applyFill="1"/>
    <xf numFmtId="0" fontId="53" fillId="0" borderId="0" xfId="0" applyFont="1" applyProtection="1">
      <protection locked="0"/>
    </xf>
    <xf numFmtId="0" fontId="53" fillId="0" borderId="5" xfId="0" applyFont="1" applyBorder="1" applyAlignment="1" applyProtection="1"/>
    <xf numFmtId="0" fontId="53" fillId="0" borderId="0" xfId="0" applyFont="1" applyProtection="1"/>
    <xf numFmtId="0" fontId="53" fillId="0" borderId="18" xfId="0" applyFont="1" applyBorder="1" applyAlignment="1" applyProtection="1"/>
    <xf numFmtId="0" fontId="55" fillId="13" borderId="1" xfId="0" applyFont="1" applyFill="1" applyBorder="1" applyAlignment="1" applyProtection="1">
      <alignment horizontal="center" vertical="center" wrapText="1"/>
    </xf>
    <xf numFmtId="0" fontId="55" fillId="55" borderId="1" xfId="0" applyFont="1" applyFill="1" applyBorder="1" applyAlignment="1" applyProtection="1">
      <alignment horizontal="center" vertical="center" wrapText="1"/>
    </xf>
    <xf numFmtId="0" fontId="55" fillId="18" borderId="1" xfId="0" applyFont="1" applyFill="1" applyBorder="1" applyAlignment="1" applyProtection="1">
      <alignment horizontal="center" vertical="center" wrapText="1"/>
    </xf>
    <xf numFmtId="0" fontId="55" fillId="56" borderId="1" xfId="0" applyFont="1" applyFill="1" applyBorder="1" applyAlignment="1" applyProtection="1">
      <alignment horizontal="center" vertical="center" wrapText="1"/>
    </xf>
    <xf numFmtId="0" fontId="55" fillId="20" borderId="1" xfId="0" applyFont="1" applyFill="1" applyBorder="1" applyAlignment="1" applyProtection="1">
      <alignment horizontal="center" vertical="center" wrapText="1"/>
    </xf>
    <xf numFmtId="0" fontId="55" fillId="20" borderId="15" xfId="0" applyFont="1" applyFill="1" applyBorder="1" applyAlignment="1" applyProtection="1">
      <alignment horizontal="center" vertical="center" wrapText="1"/>
    </xf>
    <xf numFmtId="0" fontId="53" fillId="0" borderId="1" xfId="0" applyFont="1" applyFill="1" applyBorder="1" applyProtection="1">
      <protection locked="0"/>
    </xf>
    <xf numFmtId="0" fontId="53" fillId="0" borderId="1" xfId="0" applyFont="1" applyFill="1" applyBorder="1" applyAlignment="1" applyProtection="1">
      <alignment wrapText="1"/>
      <protection locked="0"/>
    </xf>
    <xf numFmtId="0" fontId="53" fillId="0" borderId="1" xfId="0" applyFont="1" applyFill="1" applyBorder="1" applyAlignment="1" applyProtection="1">
      <alignment horizontal="center" vertical="center" wrapText="1"/>
      <protection locked="0"/>
    </xf>
    <xf numFmtId="0" fontId="53" fillId="0" borderId="1" xfId="0" applyFont="1" applyFill="1" applyBorder="1" applyAlignment="1" applyProtection="1">
      <alignment horizontal="center" vertical="center"/>
      <protection locked="0"/>
    </xf>
    <xf numFmtId="0" fontId="53" fillId="0" borderId="1" xfId="0" applyFont="1" applyBorder="1" applyProtection="1">
      <protection locked="0"/>
    </xf>
    <xf numFmtId="0" fontId="53" fillId="0" borderId="0" xfId="0" applyFont="1" applyBorder="1" applyProtection="1">
      <protection locked="0"/>
    </xf>
    <xf numFmtId="0" fontId="51" fillId="0" borderId="0" xfId="0" applyFont="1" applyBorder="1" applyProtection="1">
      <protection locked="0"/>
    </xf>
    <xf numFmtId="0" fontId="53" fillId="0" borderId="0" xfId="0" applyFont="1" applyBorder="1" applyAlignment="1" applyProtection="1">
      <alignment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1" fillId="0" borderId="0" xfId="0" applyFont="1" applyProtection="1">
      <protection locked="0"/>
    </xf>
    <xf numFmtId="0" fontId="24" fillId="0" borderId="65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left" vertical="top"/>
    </xf>
    <xf numFmtId="0" fontId="62" fillId="0" borderId="0" xfId="0" applyFont="1" applyBorder="1" applyAlignment="1" applyProtection="1">
      <alignment horizontal="left" vertical="center" wrapText="1"/>
    </xf>
    <xf numFmtId="0" fontId="62" fillId="2" borderId="0" xfId="0" applyFont="1" applyFill="1" applyBorder="1" applyAlignment="1" applyProtection="1">
      <alignment horizontal="left" vertical="center" wrapText="1"/>
    </xf>
    <xf numFmtId="0" fontId="62" fillId="2" borderId="0" xfId="0" applyFont="1" applyFill="1" applyBorder="1" applyAlignment="1" applyProtection="1">
      <alignment horizontal="left" vertical="center"/>
    </xf>
    <xf numFmtId="0" fontId="63" fillId="2" borderId="0" xfId="0" applyFont="1" applyFill="1" applyBorder="1" applyAlignment="1" applyProtection="1">
      <alignment horizontal="left" vertical="center"/>
    </xf>
    <xf numFmtId="0" fontId="63" fillId="2" borderId="0" xfId="0" applyFont="1" applyFill="1" applyBorder="1" applyAlignment="1" applyProtection="1">
      <alignment horizontal="left" vertical="center" wrapText="1"/>
    </xf>
    <xf numFmtId="0" fontId="64" fillId="0" borderId="0" xfId="0" applyFont="1" applyBorder="1" applyAlignment="1" applyProtection="1">
      <alignment horizontal="left" wrapText="1"/>
    </xf>
    <xf numFmtId="11" fontId="65" fillId="12" borderId="0" xfId="1" applyNumberFormat="1" applyFont="1" applyFill="1" applyBorder="1" applyAlignment="1">
      <alignment horizontal="left" vertical="center" wrapText="1"/>
    </xf>
    <xf numFmtId="0" fontId="66" fillId="0" borderId="0" xfId="0" applyFont="1" applyBorder="1" applyAlignment="1" applyProtection="1">
      <alignment horizontal="left" wrapText="1"/>
    </xf>
    <xf numFmtId="0" fontId="64" fillId="0" borderId="0" xfId="0" applyFont="1" applyFill="1" applyBorder="1" applyAlignment="1" applyProtection="1">
      <alignment horizontal="left"/>
    </xf>
    <xf numFmtId="0" fontId="67" fillId="0" borderId="0" xfId="0" applyFont="1" applyBorder="1" applyAlignment="1">
      <alignment horizontal="left" vertical="center" wrapText="1"/>
    </xf>
    <xf numFmtId="0" fontId="65" fillId="0" borderId="0" xfId="0" applyFont="1" applyBorder="1" applyAlignment="1" applyProtection="1">
      <alignment horizontal="left" wrapText="1"/>
    </xf>
    <xf numFmtId="0" fontId="64" fillId="0" borderId="0" xfId="0" applyFont="1" applyBorder="1" applyAlignment="1">
      <alignment horizontal="left" vertical="center" wrapText="1"/>
    </xf>
    <xf numFmtId="0" fontId="65" fillId="4" borderId="0" xfId="0" applyFont="1" applyFill="1" applyBorder="1" applyAlignment="1" applyProtection="1">
      <alignment horizontal="left" vertical="top" wrapText="1"/>
      <protection hidden="1"/>
    </xf>
    <xf numFmtId="170" fontId="64" fillId="0" borderId="0" xfId="0" applyNumberFormat="1" applyFont="1" applyBorder="1" applyAlignment="1" applyProtection="1">
      <alignment horizontal="left" wrapText="1"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 applyProtection="1">
      <alignment horizontal="left"/>
    </xf>
    <xf numFmtId="0" fontId="65" fillId="3" borderId="0" xfId="0" applyFont="1" applyFill="1" applyBorder="1" applyAlignment="1" applyProtection="1">
      <alignment horizontal="left" vertical="top" wrapText="1"/>
      <protection hidden="1"/>
    </xf>
    <xf numFmtId="0" fontId="65" fillId="9" borderId="0" xfId="0" applyFont="1" applyFill="1" applyBorder="1" applyAlignment="1" applyProtection="1">
      <alignment horizontal="left" vertical="top" wrapText="1"/>
      <protection hidden="1"/>
    </xf>
    <xf numFmtId="0" fontId="65" fillId="5" borderId="0" xfId="0" applyFont="1" applyFill="1" applyBorder="1" applyAlignment="1" applyProtection="1">
      <alignment horizontal="left" vertical="top" wrapText="1"/>
      <protection hidden="1"/>
    </xf>
    <xf numFmtId="0" fontId="63" fillId="0" borderId="0" xfId="0" applyFont="1" applyBorder="1" applyAlignment="1">
      <alignment horizontal="left"/>
    </xf>
    <xf numFmtId="11" fontId="65" fillId="0" borderId="0" xfId="1" applyNumberFormat="1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left" wrapText="1"/>
    </xf>
    <xf numFmtId="11" fontId="65" fillId="12" borderId="26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26" xfId="0" applyFont="1" applyBorder="1" applyAlignment="1" applyProtection="1">
      <alignment wrapText="1"/>
    </xf>
    <xf numFmtId="0" fontId="69" fillId="0" borderId="0" xfId="0" applyFont="1" applyBorder="1" applyAlignment="1">
      <alignment vertical="center" wrapText="1"/>
    </xf>
    <xf numFmtId="0" fontId="69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26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4" fillId="0" borderId="0" xfId="2" applyFont="1" applyFill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wrapText="1"/>
    </xf>
    <xf numFmtId="0" fontId="68" fillId="0" borderId="10" xfId="0" applyFont="1" applyBorder="1" applyAlignment="1" applyProtection="1">
      <alignment wrapText="1"/>
    </xf>
    <xf numFmtId="0" fontId="68" fillId="7" borderId="1" xfId="0" applyFont="1" applyFill="1" applyBorder="1" applyAlignment="1" applyProtection="1">
      <alignment horizontal="center" vertical="center" textRotation="90" wrapText="1"/>
    </xf>
    <xf numFmtId="0" fontId="68" fillId="0" borderId="1" xfId="0" applyFont="1" applyFill="1" applyBorder="1" applyAlignment="1" applyProtection="1">
      <alignment horizontal="center" vertical="center" textRotation="90" wrapText="1"/>
    </xf>
    <xf numFmtId="0" fontId="68" fillId="0" borderId="0" xfId="0" applyFont="1" applyFill="1" applyBorder="1" applyAlignment="1" applyProtection="1">
      <alignment vertical="center" textRotation="90" wrapText="1"/>
    </xf>
    <xf numFmtId="0" fontId="68" fillId="0" borderId="0" xfId="0" applyFont="1" applyBorder="1" applyAlignment="1" applyProtection="1">
      <alignment wrapText="1"/>
    </xf>
    <xf numFmtId="0" fontId="68" fillId="0" borderId="11" xfId="0" applyFont="1" applyBorder="1" applyAlignment="1" applyProtection="1">
      <alignment wrapText="1"/>
    </xf>
    <xf numFmtId="0" fontId="68" fillId="0" borderId="0" xfId="0" applyFont="1" applyAlignment="1" applyProtection="1">
      <alignment wrapText="1"/>
    </xf>
    <xf numFmtId="0" fontId="0" fillId="0" borderId="13" xfId="0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14" fontId="5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71" fillId="59" borderId="0" xfId="0" applyFont="1" applyFill="1" applyBorder="1" applyAlignment="1">
      <alignment horizontal="center" vertical="center" wrapText="1"/>
    </xf>
    <xf numFmtId="0" fontId="68" fillId="0" borderId="1" xfId="0" applyFont="1" applyFill="1" applyBorder="1" applyAlignment="1" applyProtection="1">
      <alignment horizontal="center" vertical="center" textRotation="90" wrapText="1"/>
    </xf>
    <xf numFmtId="0" fontId="0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52" fillId="0" borderId="0" xfId="0" applyFont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64" fillId="0" borderId="0" xfId="0" applyFont="1" applyBorder="1" applyAlignment="1" applyProtection="1">
      <alignment horizontal="left" vertical="center" wrapText="1"/>
    </xf>
    <xf numFmtId="0" fontId="72" fillId="2" borderId="0" xfId="0" applyFont="1" applyFill="1" applyBorder="1" applyAlignment="1" applyProtection="1">
      <alignment horizontal="left" vertical="center" wrapText="1"/>
    </xf>
    <xf numFmtId="0" fontId="71" fillId="6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</xf>
    <xf numFmtId="0" fontId="0" fillId="6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5" fillId="0" borderId="67" xfId="1" applyFont="1" applyBorder="1" applyAlignment="1" applyProtection="1">
      <alignment horizontal="center" vertical="center" wrapText="1"/>
      <protection locked="0"/>
    </xf>
    <xf numFmtId="0" fontId="73" fillId="0" borderId="0" xfId="1" applyFont="1" applyAlignment="1" applyProtection="1">
      <alignment horizontal="center" vertical="center" wrapText="1"/>
      <protection locked="0"/>
    </xf>
    <xf numFmtId="0" fontId="73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/>
    <xf numFmtId="0" fontId="22" fillId="0" borderId="71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/>
    </xf>
    <xf numFmtId="0" fontId="6" fillId="0" borderId="40" xfId="1" applyFont="1" applyFill="1" applyBorder="1" applyAlignment="1">
      <alignment horizontal="left" vertical="center" wrapText="1"/>
    </xf>
    <xf numFmtId="0" fontId="6" fillId="0" borderId="41" xfId="1" applyFont="1" applyFill="1" applyBorder="1" applyAlignment="1">
      <alignment horizontal="left" vertical="center" wrapText="1"/>
    </xf>
    <xf numFmtId="0" fontId="22" fillId="0" borderId="46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77" fillId="0" borderId="44" xfId="1" applyFont="1" applyFill="1" applyBorder="1" applyAlignment="1" applyProtection="1">
      <alignment horizontal="justify" vertical="center" wrapText="1"/>
    </xf>
    <xf numFmtId="0" fontId="0" fillId="0" borderId="1" xfId="1" applyFont="1" applyBorder="1" applyAlignment="1">
      <alignment horizontal="center" vertical="center" wrapText="1"/>
    </xf>
    <xf numFmtId="0" fontId="22" fillId="0" borderId="49" xfId="1" applyFont="1" applyBorder="1" applyAlignment="1">
      <alignment horizontal="center" vertical="center"/>
    </xf>
    <xf numFmtId="0" fontId="6" fillId="0" borderId="50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/>
    </xf>
    <xf numFmtId="0" fontId="0" fillId="0" borderId="50" xfId="1" applyFont="1" applyFill="1" applyBorder="1" applyAlignment="1">
      <alignment vertical="top" wrapText="1"/>
    </xf>
    <xf numFmtId="0" fontId="77" fillId="0" borderId="51" xfId="1" applyFont="1" applyFill="1" applyBorder="1" applyAlignment="1" applyProtection="1">
      <alignment horizontal="justify" vertical="center" wrapText="1"/>
    </xf>
    <xf numFmtId="0" fontId="22" fillId="2" borderId="68" xfId="1" applyFont="1" applyFill="1" applyBorder="1" applyAlignment="1">
      <alignment horizontal="center" vertical="center" wrapText="1"/>
    </xf>
    <xf numFmtId="0" fontId="22" fillId="2" borderId="69" xfId="1" applyFont="1" applyFill="1" applyBorder="1" applyAlignment="1">
      <alignment horizontal="center" vertical="center" wrapText="1"/>
    </xf>
    <xf numFmtId="0" fontId="22" fillId="2" borderId="70" xfId="1" applyFont="1" applyFill="1" applyBorder="1" applyAlignment="1">
      <alignment horizontal="center" vertical="center" wrapText="1"/>
    </xf>
    <xf numFmtId="0" fontId="34" fillId="0" borderId="26" xfId="0" applyFont="1" applyBorder="1" applyAlignment="1" applyProtection="1">
      <alignment vertical="center" wrapText="1"/>
      <protection hidden="1"/>
    </xf>
    <xf numFmtId="0" fontId="34" fillId="0" borderId="1" xfId="0" applyFont="1" applyBorder="1" applyProtection="1"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26" xfId="0" applyFont="1" applyBorder="1" applyAlignment="1" applyProtection="1">
      <alignment horizontal="justify" vertical="center"/>
      <protection hidden="1"/>
    </xf>
    <xf numFmtId="0" fontId="34" fillId="0" borderId="26" xfId="0" applyFont="1" applyBorder="1" applyAlignment="1" applyProtection="1">
      <alignment horizontal="justify" vertical="center" wrapText="1"/>
      <protection hidden="1"/>
    </xf>
    <xf numFmtId="14" fontId="34" fillId="0" borderId="26" xfId="0" applyNumberFormat="1" applyFont="1" applyBorder="1" applyAlignment="1" applyProtection="1">
      <alignment horizontal="justify" vertical="center" wrapText="1"/>
      <protection hidden="1"/>
    </xf>
    <xf numFmtId="0" fontId="35" fillId="2" borderId="5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1" xfId="0" applyFont="1" applyFill="1" applyBorder="1" applyAlignment="1" applyProtection="1">
      <alignment horizontal="center" vertical="center" textRotation="90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4" fillId="0" borderId="0" xfId="2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3" fillId="0" borderId="0" xfId="93"/>
    <xf numFmtId="0" fontId="73" fillId="0" borderId="0" xfId="93" applyFont="1" applyAlignment="1" applyProtection="1">
      <alignment horizontal="center" vertical="center" wrapText="1"/>
      <protection locked="0"/>
    </xf>
    <xf numFmtId="0" fontId="78" fillId="0" borderId="21" xfId="93" applyFont="1" applyBorder="1" applyAlignment="1" applyProtection="1">
      <alignment vertical="center" wrapText="1"/>
      <protection locked="0"/>
    </xf>
    <xf numFmtId="0" fontId="79" fillId="0" borderId="23" xfId="93" applyFont="1" applyBorder="1" applyAlignment="1" applyProtection="1">
      <alignment vertical="center" wrapText="1"/>
      <protection locked="0"/>
    </xf>
    <xf numFmtId="0" fontId="73" fillId="0" borderId="0" xfId="93" applyFont="1" applyProtection="1">
      <protection locked="0"/>
    </xf>
    <xf numFmtId="0" fontId="73" fillId="12" borderId="0" xfId="93" applyFont="1" applyFill="1" applyAlignment="1" applyProtection="1">
      <alignment horizontal="center"/>
      <protection locked="0"/>
    </xf>
    <xf numFmtId="0" fontId="73" fillId="0" borderId="0" xfId="93" applyFont="1" applyAlignment="1" applyProtection="1">
      <alignment horizontal="center"/>
      <protection locked="0"/>
    </xf>
    <xf numFmtId="0" fontId="28" fillId="0" borderId="76" xfId="93" applyFont="1" applyBorder="1" applyAlignment="1">
      <alignment horizontal="center" vertical="center"/>
    </xf>
    <xf numFmtId="0" fontId="28" fillId="0" borderId="76" xfId="93" applyFont="1" applyBorder="1" applyAlignment="1">
      <alignment horizontal="center" vertical="center" wrapText="1"/>
    </xf>
    <xf numFmtId="0" fontId="28" fillId="0" borderId="77" xfId="93" applyFont="1" applyBorder="1" applyAlignment="1">
      <alignment horizontal="center" vertical="center" wrapText="1"/>
    </xf>
    <xf numFmtId="0" fontId="28" fillId="0" borderId="78" xfId="93" applyFont="1" applyBorder="1" applyAlignment="1">
      <alignment horizontal="center" vertical="center" wrapText="1"/>
    </xf>
    <xf numFmtId="0" fontId="3" fillId="0" borderId="0" xfId="93" applyAlignment="1">
      <alignment horizontal="center" vertical="center"/>
    </xf>
    <xf numFmtId="14" fontId="3" fillId="0" borderId="71" xfId="93" applyNumberFormat="1" applyBorder="1" applyAlignment="1">
      <alignment horizontal="center" vertical="center"/>
    </xf>
    <xf numFmtId="0" fontId="3" fillId="0" borderId="40" xfId="93" applyBorder="1" applyAlignment="1">
      <alignment horizontal="center" vertical="center"/>
    </xf>
    <xf numFmtId="0" fontId="3" fillId="0" borderId="40" xfId="93" applyBorder="1" applyAlignment="1">
      <alignment vertical="center" wrapText="1"/>
    </xf>
    <xf numFmtId="0" fontId="3" fillId="0" borderId="41" xfId="93" applyBorder="1" applyAlignment="1">
      <alignment vertical="center" wrapText="1"/>
    </xf>
    <xf numFmtId="0" fontId="3" fillId="0" borderId="46" xfId="93" applyBorder="1" applyAlignment="1">
      <alignment vertical="center"/>
    </xf>
    <xf numFmtId="0" fontId="3" fillId="0" borderId="1" xfId="93" applyBorder="1"/>
    <xf numFmtId="0" fontId="3" fillId="0" borderId="1" xfId="93" applyBorder="1" applyAlignment="1">
      <alignment wrapText="1"/>
    </xf>
    <xf numFmtId="0" fontId="3" fillId="0" borderId="44" xfId="93" applyBorder="1" applyAlignment="1">
      <alignment vertical="center" wrapText="1"/>
    </xf>
    <xf numFmtId="14" fontId="3" fillId="0" borderId="46" xfId="93" applyNumberFormat="1" applyBorder="1" applyAlignment="1">
      <alignment horizontal="center" vertical="center"/>
    </xf>
    <xf numFmtId="0" fontId="3" fillId="0" borderId="1" xfId="93" applyBorder="1" applyAlignment="1">
      <alignment vertical="center" wrapText="1"/>
    </xf>
    <xf numFmtId="0" fontId="3" fillId="0" borderId="49" xfId="93" applyBorder="1"/>
    <xf numFmtId="0" fontId="3" fillId="0" borderId="50" xfId="93" applyBorder="1"/>
    <xf numFmtId="0" fontId="3" fillId="0" borderId="51" xfId="93" applyBorder="1"/>
    <xf numFmtId="0" fontId="5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 textRotation="90" wrapText="1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68" fillId="2" borderId="24" xfId="0" applyFont="1" applyFill="1" applyBorder="1" applyAlignment="1" applyProtection="1">
      <alignment horizontal="center" vertical="center" textRotation="90" wrapText="1"/>
    </xf>
    <xf numFmtId="0" fontId="68" fillId="2" borderId="25" xfId="0" applyFont="1" applyFill="1" applyBorder="1" applyAlignment="1" applyProtection="1">
      <alignment horizontal="center" vertical="center" textRotation="90" wrapText="1"/>
    </xf>
    <xf numFmtId="0" fontId="68" fillId="2" borderId="26" xfId="0" applyFont="1" applyFill="1" applyBorder="1" applyAlignment="1" applyProtection="1">
      <alignment horizontal="center" vertical="center" textRotation="90" wrapText="1"/>
    </xf>
    <xf numFmtId="0" fontId="2" fillId="58" borderId="21" xfId="0" applyFont="1" applyFill="1" applyBorder="1" applyAlignment="1" applyProtection="1">
      <alignment horizontal="center" vertical="center" wrapText="1"/>
    </xf>
    <xf numFmtId="0" fontId="2" fillId="58" borderId="22" xfId="0" applyFont="1" applyFill="1" applyBorder="1" applyAlignment="1" applyProtection="1">
      <alignment horizontal="center" vertical="center" wrapText="1"/>
    </xf>
    <xf numFmtId="0" fontId="2" fillId="58" borderId="23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68" fillId="0" borderId="1" xfId="0" applyFont="1" applyFill="1" applyBorder="1" applyAlignment="1" applyProtection="1">
      <alignment horizontal="center" vertical="center" textRotation="90" wrapText="1"/>
    </xf>
    <xf numFmtId="0" fontId="68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51" fillId="2" borderId="16" xfId="0" applyFont="1" applyFill="1" applyBorder="1" applyAlignment="1" applyProtection="1">
      <alignment horizontal="left" vertical="center" wrapText="1"/>
      <protection locked="0"/>
    </xf>
    <xf numFmtId="0" fontId="51" fillId="2" borderId="17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</xf>
    <xf numFmtId="0" fontId="0" fillId="0" borderId="19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0" fillId="0" borderId="19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wrapText="1"/>
    </xf>
    <xf numFmtId="0" fontId="0" fillId="0" borderId="16" xfId="0" applyFont="1" applyBorder="1" applyAlignment="1" applyProtection="1">
      <alignment horizontal="center" wrapText="1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wrapText="1"/>
    </xf>
    <xf numFmtId="0" fontId="51" fillId="2" borderId="16" xfId="0" applyFont="1" applyFill="1" applyBorder="1" applyAlignment="1" applyProtection="1">
      <alignment horizontal="left" vertical="center"/>
      <protection locked="0"/>
    </xf>
    <xf numFmtId="0" fontId="51" fillId="2" borderId="17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68" fillId="0" borderId="24" xfId="0" applyFont="1" applyFill="1" applyBorder="1" applyAlignment="1" applyProtection="1">
      <alignment horizontal="center" vertical="center" textRotation="90" wrapText="1"/>
    </xf>
    <xf numFmtId="0" fontId="0" fillId="0" borderId="10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8" xfId="0" applyFont="1" applyBorder="1" applyAlignment="1" applyProtection="1">
      <alignment horizontal="center" wrapText="1"/>
    </xf>
    <xf numFmtId="0" fontId="5" fillId="0" borderId="30" xfId="0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5" fillId="0" borderId="6" xfId="0" applyFont="1" applyBorder="1" applyAlignment="1" applyProtection="1">
      <alignment horizontal="center" wrapText="1"/>
    </xf>
    <xf numFmtId="0" fontId="5" fillId="0" borderId="12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70" fillId="0" borderId="2" xfId="0" applyFont="1" applyBorder="1" applyAlignment="1" applyProtection="1">
      <alignment horizontal="center" vertical="center" wrapText="1"/>
    </xf>
    <xf numFmtId="0" fontId="70" fillId="0" borderId="3" xfId="0" applyFont="1" applyBorder="1" applyAlignment="1" applyProtection="1">
      <alignment horizontal="center" vertical="center" wrapText="1"/>
    </xf>
    <xf numFmtId="0" fontId="70" fillId="0" borderId="4" xfId="0" applyFont="1" applyBorder="1" applyAlignment="1" applyProtection="1">
      <alignment horizontal="center" vertical="center" wrapText="1"/>
    </xf>
    <xf numFmtId="0" fontId="70" fillId="0" borderId="15" xfId="0" applyFont="1" applyBorder="1" applyAlignment="1" applyProtection="1">
      <alignment horizontal="center" vertical="center" wrapText="1"/>
    </xf>
    <xf numFmtId="0" fontId="70" fillId="0" borderId="16" xfId="0" applyFont="1" applyBorder="1" applyAlignment="1" applyProtection="1">
      <alignment horizontal="center" vertical="center" wrapText="1"/>
    </xf>
    <xf numFmtId="0" fontId="70" fillId="0" borderId="17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wrapText="1"/>
    </xf>
    <xf numFmtId="0" fontId="8" fillId="10" borderId="15" xfId="0" applyFont="1" applyFill="1" applyBorder="1" applyAlignment="1" applyProtection="1">
      <alignment horizontal="center" wrapText="1"/>
      <protection hidden="1"/>
    </xf>
    <xf numFmtId="0" fontId="8" fillId="10" borderId="16" xfId="0" applyFont="1" applyFill="1" applyBorder="1" applyAlignment="1" applyProtection="1">
      <alignment horizontal="center" wrapText="1"/>
      <protection hidden="1"/>
    </xf>
    <xf numFmtId="0" fontId="8" fillId="10" borderId="17" xfId="0" applyFont="1" applyFill="1" applyBorder="1" applyAlignment="1" applyProtection="1">
      <alignment horizontal="center" wrapText="1"/>
      <protection hidden="1"/>
    </xf>
    <xf numFmtId="0" fontId="24" fillId="0" borderId="0" xfId="2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11" fillId="0" borderId="0" xfId="2" applyFill="1" applyBorder="1" applyAlignment="1" applyProtection="1">
      <alignment horizontal="left" vertical="top" wrapText="1"/>
    </xf>
    <xf numFmtId="0" fontId="24" fillId="0" borderId="19" xfId="2" applyFont="1" applyFill="1" applyBorder="1" applyAlignment="1" applyProtection="1">
      <alignment horizontal="left" wrapText="1"/>
    </xf>
    <xf numFmtId="0" fontId="8" fillId="10" borderId="25" xfId="0" applyFont="1" applyFill="1" applyBorder="1" applyAlignment="1" applyProtection="1">
      <alignment horizont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18" xfId="0" applyFont="1" applyFill="1" applyBorder="1" applyAlignment="1" applyProtection="1">
      <alignment horizontal="center" vertical="center" wrapText="1"/>
      <protection hidden="1"/>
    </xf>
    <xf numFmtId="0" fontId="7" fillId="4" borderId="2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</xf>
    <xf numFmtId="0" fontId="0" fillId="2" borderId="15" xfId="0" applyFont="1" applyFill="1" applyBorder="1" applyAlignment="1" applyProtection="1">
      <alignment horizontal="justify" vertical="center" wrapText="1"/>
      <protection locked="0"/>
    </xf>
    <xf numFmtId="0" fontId="0" fillId="2" borderId="16" xfId="0" applyFont="1" applyFill="1" applyBorder="1" applyAlignment="1" applyProtection="1">
      <alignment horizontal="justify" vertical="center" wrapText="1"/>
      <protection locked="0"/>
    </xf>
    <xf numFmtId="0" fontId="0" fillId="2" borderId="17" xfId="0" applyFont="1" applyFill="1" applyBorder="1" applyAlignment="1" applyProtection="1">
      <alignment horizontal="justify" vertical="center" wrapText="1"/>
      <protection locked="0"/>
    </xf>
    <xf numFmtId="0" fontId="7" fillId="5" borderId="2" xfId="0" applyFont="1" applyFill="1" applyBorder="1" applyAlignment="1" applyProtection="1">
      <alignment horizontal="center" vertical="center" wrapText="1"/>
      <protection hidden="1"/>
    </xf>
    <xf numFmtId="0" fontId="7" fillId="5" borderId="4" xfId="0" applyFont="1" applyFill="1" applyBorder="1" applyAlignment="1" applyProtection="1">
      <alignment horizontal="center" vertical="center" wrapText="1"/>
      <protection hidden="1"/>
    </xf>
    <xf numFmtId="0" fontId="7" fillId="5" borderId="18" xfId="0" applyFont="1" applyFill="1" applyBorder="1" applyAlignment="1" applyProtection="1">
      <alignment horizontal="center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6" borderId="2" xfId="0" applyFont="1" applyFill="1" applyBorder="1" applyAlignment="1" applyProtection="1">
      <alignment horizontal="center" vertical="center" wrapText="1"/>
      <protection hidden="1"/>
    </xf>
    <xf numFmtId="0" fontId="7" fillId="6" borderId="4" xfId="0" applyFont="1" applyFill="1" applyBorder="1" applyAlignment="1" applyProtection="1">
      <alignment horizontal="center" vertical="center" wrapText="1"/>
      <protection hidden="1"/>
    </xf>
    <xf numFmtId="0" fontId="7" fillId="6" borderId="18" xfId="0" applyFont="1" applyFill="1" applyBorder="1" applyAlignment="1" applyProtection="1">
      <alignment horizontal="center" vertical="center" wrapText="1"/>
      <protection hidden="1"/>
    </xf>
    <xf numFmtId="0" fontId="7" fillId="6" borderId="20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Font="1" applyBorder="1" applyAlignment="1" applyProtection="1">
      <alignment horizontal="center" vertical="center" wrapText="1"/>
      <protection hidden="1"/>
    </xf>
    <xf numFmtId="0" fontId="52" fillId="0" borderId="0" xfId="0" applyFont="1" applyFill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5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horizontal="left" wrapText="1"/>
    </xf>
    <xf numFmtId="0" fontId="4" fillId="0" borderId="19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24" xfId="0" applyFont="1" applyBorder="1" applyAlignment="1" applyProtection="1">
      <alignment horizontal="right" vertical="center" textRotation="90" wrapText="1"/>
    </xf>
    <xf numFmtId="0" fontId="0" fillId="0" borderId="25" xfId="0" applyFont="1" applyBorder="1" applyAlignment="1" applyProtection="1">
      <alignment horizontal="right" vertical="center" textRotation="90" wrapText="1"/>
    </xf>
    <xf numFmtId="0" fontId="0" fillId="0" borderId="26" xfId="0" applyFont="1" applyBorder="1" applyAlignment="1" applyProtection="1">
      <alignment horizontal="right" vertical="center" textRotation="90" wrapText="1"/>
    </xf>
    <xf numFmtId="0" fontId="2" fillId="0" borderId="10" xfId="0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wrapText="1"/>
      <protection hidden="1"/>
    </xf>
    <xf numFmtId="0" fontId="68" fillId="2" borderId="1" xfId="0" applyFont="1" applyFill="1" applyBorder="1" applyAlignment="1" applyProtection="1">
      <alignment horizontal="center" vertical="center" wrapText="1"/>
    </xf>
    <xf numFmtId="0" fontId="54" fillId="59" borderId="1" xfId="0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wrapText="1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59" fillId="0" borderId="28" xfId="0" applyFont="1" applyBorder="1" applyAlignment="1" applyProtection="1">
      <alignment horizontal="center" vertical="center" wrapText="1"/>
    </xf>
    <xf numFmtId="0" fontId="59" fillId="0" borderId="8" xfId="0" applyFont="1" applyBorder="1" applyAlignment="1" applyProtection="1">
      <alignment horizontal="center" vertical="center" wrapText="1"/>
    </xf>
    <xf numFmtId="0" fontId="59" fillId="0" borderId="9" xfId="0" applyFont="1" applyBorder="1" applyAlignment="1" applyProtection="1">
      <alignment horizontal="center" vertical="center" wrapText="1"/>
    </xf>
    <xf numFmtId="0" fontId="59" fillId="0" borderId="5" xfId="0" applyFont="1" applyBorder="1" applyAlignment="1" applyProtection="1">
      <alignment horizontal="center" vertical="center" wrapText="1"/>
    </xf>
    <xf numFmtId="0" fontId="59" fillId="0" borderId="0" xfId="0" applyFont="1" applyBorder="1" applyAlignment="1" applyProtection="1">
      <alignment horizontal="center" vertical="center" wrapText="1"/>
    </xf>
    <xf numFmtId="0" fontId="59" fillId="0" borderId="11" xfId="0" applyFont="1" applyBorder="1" applyAlignment="1" applyProtection="1">
      <alignment horizontal="center" vertical="center" wrapText="1"/>
    </xf>
    <xf numFmtId="0" fontId="59" fillId="0" borderId="29" xfId="0" applyFont="1" applyBorder="1" applyAlignment="1" applyProtection="1">
      <alignment horizontal="center" vertical="center" wrapText="1"/>
    </xf>
    <xf numFmtId="0" fontId="59" fillId="0" borderId="13" xfId="0" applyFont="1" applyBorder="1" applyAlignment="1" applyProtection="1">
      <alignment horizontal="center" vertical="center" wrapText="1"/>
    </xf>
    <xf numFmtId="0" fontId="59" fillId="0" borderId="1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62" fillId="2" borderId="0" xfId="0" applyFont="1" applyFill="1" applyBorder="1" applyAlignment="1" applyProtection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60" fillId="0" borderId="24" xfId="0" applyFont="1" applyBorder="1" applyAlignment="1" applyProtection="1">
      <alignment horizontal="center" vertical="center" textRotation="90" wrapText="1"/>
    </xf>
    <xf numFmtId="0" fontId="60" fillId="0" borderId="25" xfId="0" applyFont="1" applyBorder="1" applyAlignment="1" applyProtection="1">
      <alignment horizontal="center" vertical="center" textRotation="90" wrapText="1"/>
    </xf>
    <xf numFmtId="0" fontId="60" fillId="0" borderId="26" xfId="0" applyFont="1" applyBorder="1" applyAlignment="1" applyProtection="1">
      <alignment horizontal="center" vertical="center" textRotation="90" wrapText="1"/>
    </xf>
    <xf numFmtId="0" fontId="60" fillId="0" borderId="15" xfId="0" applyFont="1" applyBorder="1" applyAlignment="1" applyProtection="1">
      <alignment horizontal="center" vertical="center" wrapText="1"/>
    </xf>
    <xf numFmtId="0" fontId="60" fillId="0" borderId="16" xfId="0" applyFont="1" applyBorder="1" applyAlignment="1" applyProtection="1">
      <alignment horizontal="center" vertical="center" wrapText="1"/>
    </xf>
    <xf numFmtId="0" fontId="60" fillId="0" borderId="17" xfId="0" applyFont="1" applyBorder="1" applyAlignment="1" applyProtection="1">
      <alignment horizontal="center" vertical="center" wrapText="1"/>
    </xf>
    <xf numFmtId="0" fontId="50" fillId="2" borderId="2" xfId="0" applyFont="1" applyFill="1" applyBorder="1" applyAlignment="1">
      <alignment horizontal="center" vertical="center"/>
    </xf>
    <xf numFmtId="0" fontId="50" fillId="2" borderId="3" xfId="0" applyFont="1" applyFill="1" applyBorder="1" applyAlignment="1">
      <alignment horizontal="center" vertical="center"/>
    </xf>
    <xf numFmtId="0" fontId="50" fillId="2" borderId="4" xfId="0" applyFont="1" applyFill="1" applyBorder="1" applyAlignment="1">
      <alignment horizontal="center" vertical="center"/>
    </xf>
    <xf numFmtId="0" fontId="50" fillId="2" borderId="18" xfId="0" applyFont="1" applyFill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50" fillId="2" borderId="20" xfId="0" applyFont="1" applyFill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/>
    </xf>
    <xf numFmtId="0" fontId="34" fillId="0" borderId="69" xfId="0" applyFont="1" applyBorder="1" applyAlignment="1" applyProtection="1">
      <alignment horizontal="center" vertical="center" wrapText="1"/>
      <protection hidden="1"/>
    </xf>
    <xf numFmtId="0" fontId="34" fillId="0" borderId="25" xfId="0" applyFont="1" applyBorder="1" applyAlignment="1" applyProtection="1">
      <alignment horizontal="center" vertical="center" wrapText="1"/>
      <protection hidden="1"/>
    </xf>
    <xf numFmtId="0" fontId="34" fillId="0" borderId="26" xfId="0" applyFont="1" applyBorder="1" applyAlignment="1" applyProtection="1">
      <alignment horizontal="center" vertical="center" wrapText="1"/>
      <protection hidden="1"/>
    </xf>
    <xf numFmtId="0" fontId="35" fillId="2" borderId="21" xfId="0" applyFont="1" applyFill="1" applyBorder="1" applyAlignment="1" applyProtection="1">
      <alignment horizontal="center" vertical="center"/>
      <protection hidden="1"/>
    </xf>
    <xf numFmtId="0" fontId="35" fillId="2" borderId="22" xfId="0" applyFont="1" applyFill="1" applyBorder="1" applyAlignment="1" applyProtection="1">
      <alignment horizontal="center" vertical="center"/>
      <protection hidden="1"/>
    </xf>
    <xf numFmtId="0" fontId="35" fillId="2" borderId="23" xfId="0" applyFont="1" applyFill="1" applyBorder="1" applyAlignment="1" applyProtection="1">
      <alignment horizontal="center" vertical="center"/>
      <protection hidden="1"/>
    </xf>
    <xf numFmtId="0" fontId="35" fillId="2" borderId="7" xfId="0" applyFont="1" applyFill="1" applyBorder="1" applyAlignment="1" applyProtection="1">
      <alignment horizontal="center" vertical="center"/>
      <protection hidden="1"/>
    </xf>
    <xf numFmtId="0" fontId="35" fillId="2" borderId="8" xfId="0" applyFont="1" applyFill="1" applyBorder="1" applyAlignment="1" applyProtection="1">
      <alignment horizontal="center" vertical="center"/>
      <protection hidden="1"/>
    </xf>
    <xf numFmtId="0" fontId="35" fillId="2" borderId="9" xfId="0" applyFont="1" applyFill="1" applyBorder="1" applyAlignment="1" applyProtection="1">
      <alignment horizontal="center" vertical="center"/>
      <protection hidden="1"/>
    </xf>
    <xf numFmtId="0" fontId="35" fillId="2" borderId="71" xfId="0" applyFont="1" applyFill="1" applyBorder="1" applyAlignment="1" applyProtection="1">
      <alignment horizontal="center" vertical="center" wrapText="1"/>
      <protection hidden="1"/>
    </xf>
    <xf numFmtId="0" fontId="35" fillId="2" borderId="49" xfId="0" applyFont="1" applyFill="1" applyBorder="1" applyAlignment="1" applyProtection="1">
      <alignment horizontal="center" vertical="center" wrapText="1"/>
      <protection hidden="1"/>
    </xf>
    <xf numFmtId="0" fontId="35" fillId="2" borderId="40" xfId="0" applyFont="1" applyFill="1" applyBorder="1" applyAlignment="1" applyProtection="1">
      <alignment horizontal="center" vertical="center" wrapText="1"/>
      <protection hidden="1"/>
    </xf>
    <xf numFmtId="0" fontId="35" fillId="2" borderId="50" xfId="0" applyFont="1" applyFill="1" applyBorder="1" applyAlignment="1" applyProtection="1">
      <alignment horizontal="center" vertical="center" wrapText="1"/>
      <protection hidden="1"/>
    </xf>
    <xf numFmtId="0" fontId="35" fillId="2" borderId="41" xfId="0" applyFont="1" applyFill="1" applyBorder="1" applyAlignment="1" applyProtection="1">
      <alignment horizontal="center" vertical="center" wrapText="1"/>
      <protection hidden="1"/>
    </xf>
    <xf numFmtId="0" fontId="35" fillId="2" borderId="51" xfId="0" applyFont="1" applyFill="1" applyBorder="1" applyAlignment="1" applyProtection="1">
      <alignment horizontal="center" vertical="center" wrapText="1"/>
      <protection hidden="1"/>
    </xf>
    <xf numFmtId="0" fontId="35" fillId="2" borderId="72" xfId="0" applyFont="1" applyFill="1" applyBorder="1" applyAlignment="1" applyProtection="1">
      <alignment horizontal="center" vertical="center" wrapText="1"/>
      <protection hidden="1"/>
    </xf>
    <xf numFmtId="0" fontId="35" fillId="2" borderId="73" xfId="0" applyFont="1" applyFill="1" applyBorder="1" applyAlignment="1" applyProtection="1">
      <alignment horizontal="center" vertical="center" wrapText="1"/>
      <protection hidden="1"/>
    </xf>
    <xf numFmtId="0" fontId="35" fillId="2" borderId="74" xfId="0" applyFont="1" applyFill="1" applyBorder="1" applyAlignment="1" applyProtection="1">
      <alignment horizontal="center" vertical="center" wrapText="1"/>
      <protection hidden="1"/>
    </xf>
    <xf numFmtId="0" fontId="6" fillId="0" borderId="69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35" fillId="2" borderId="26" xfId="0" applyFont="1" applyFill="1" applyBorder="1" applyAlignment="1" applyProtection="1">
      <alignment horizontal="center" vertical="center" wrapText="1"/>
      <protection hidden="1"/>
    </xf>
    <xf numFmtId="0" fontId="34" fillId="0" borderId="1" xfId="0" applyFont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5" fillId="2" borderId="18" xfId="0" applyFont="1" applyFill="1" applyBorder="1" applyAlignment="1" applyProtection="1">
      <alignment horizontal="center" vertical="center" wrapText="1"/>
      <protection hidden="1"/>
    </xf>
    <xf numFmtId="0" fontId="35" fillId="2" borderId="33" xfId="0" applyFont="1" applyFill="1" applyBorder="1" applyAlignment="1" applyProtection="1">
      <alignment horizontal="center" vertical="center" wrapText="1"/>
      <protection hidden="1"/>
    </xf>
    <xf numFmtId="0" fontId="35" fillId="2" borderId="70" xfId="0" applyFont="1" applyFill="1" applyBorder="1" applyAlignment="1" applyProtection="1">
      <alignment horizontal="center" vertical="center" wrapText="1"/>
      <protection hidden="1"/>
    </xf>
    <xf numFmtId="0" fontId="35" fillId="2" borderId="75" xfId="0" applyFont="1" applyFill="1" applyBorder="1" applyAlignment="1" applyProtection="1">
      <alignment horizontal="center" vertical="center" wrapText="1"/>
      <protection hidden="1"/>
    </xf>
    <xf numFmtId="0" fontId="35" fillId="2" borderId="0" xfId="0" applyFont="1" applyFill="1" applyBorder="1" applyAlignment="1" applyProtection="1">
      <alignment horizontal="center" vertical="center" wrapText="1"/>
      <protection hidden="1"/>
    </xf>
    <xf numFmtId="0" fontId="35" fillId="2" borderId="6" xfId="0" applyFont="1" applyFill="1" applyBorder="1" applyAlignment="1" applyProtection="1">
      <alignment horizontal="center" vertical="center" wrapText="1"/>
      <protection hidden="1"/>
    </xf>
    <xf numFmtId="0" fontId="35" fillId="2" borderId="13" xfId="0" applyFont="1" applyFill="1" applyBorder="1" applyAlignment="1" applyProtection="1">
      <alignment horizontal="center" vertical="center" wrapText="1"/>
      <protection hidden="1"/>
    </xf>
    <xf numFmtId="0" fontId="35" fillId="2" borderId="31" xfId="0" applyFont="1" applyFill="1" applyBorder="1" applyAlignment="1" applyProtection="1">
      <alignment horizontal="center" vertical="center" wrapText="1"/>
      <protection hidden="1"/>
    </xf>
    <xf numFmtId="0" fontId="35" fillId="2" borderId="5" xfId="0" applyFont="1" applyFill="1" applyBorder="1" applyAlignment="1" applyProtection="1">
      <alignment horizontal="center" vertical="center" wrapText="1"/>
      <protection hidden="1"/>
    </xf>
    <xf numFmtId="0" fontId="35" fillId="2" borderId="29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5" fillId="2" borderId="7" xfId="0" applyFont="1" applyFill="1" applyBorder="1" applyAlignment="1" applyProtection="1">
      <alignment horizontal="center" vertical="center" wrapText="1"/>
      <protection hidden="1"/>
    </xf>
    <xf numFmtId="0" fontId="35" fillId="2" borderId="30" xfId="0" applyFont="1" applyFill="1" applyBorder="1" applyAlignment="1" applyProtection="1">
      <alignment horizontal="center" vertical="center" wrapText="1"/>
      <protection hidden="1"/>
    </xf>
    <xf numFmtId="0" fontId="35" fillId="2" borderId="12" xfId="0" applyFont="1" applyFill="1" applyBorder="1" applyAlignment="1" applyProtection="1">
      <alignment horizontal="center" vertical="center" wrapText="1"/>
      <protection hidden="1"/>
    </xf>
    <xf numFmtId="0" fontId="35" fillId="2" borderId="28" xfId="0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24" xfId="2" applyFont="1" applyFill="1" applyBorder="1" applyAlignment="1" applyProtection="1">
      <alignment horizontal="center" vertical="center" wrapText="1"/>
      <protection hidden="1"/>
    </xf>
    <xf numFmtId="0" fontId="35" fillId="0" borderId="1" xfId="0" applyFont="1" applyFill="1" applyBorder="1" applyAlignment="1" applyProtection="1">
      <alignment horizontal="left" vertical="center"/>
      <protection hidden="1"/>
    </xf>
    <xf numFmtId="0" fontId="3" fillId="0" borderId="26" xfId="2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Border="1" applyAlignment="1" applyProtection="1">
      <alignment horizontal="left" vertical="center" wrapText="1"/>
      <protection hidden="1"/>
    </xf>
    <xf numFmtId="0" fontId="36" fillId="0" borderId="19" xfId="0" applyFont="1" applyBorder="1" applyAlignment="1" applyProtection="1">
      <alignment horizontal="left" vertical="center" wrapText="1"/>
      <protection hidden="1"/>
    </xf>
    <xf numFmtId="0" fontId="36" fillId="2" borderId="10" xfId="0" applyFont="1" applyFill="1" applyBorder="1" applyAlignment="1" applyProtection="1">
      <alignment horizontal="center" vertical="center"/>
      <protection hidden="1"/>
    </xf>
    <xf numFmtId="0" fontId="36" fillId="2" borderId="0" xfId="0" applyFont="1" applyFill="1" applyBorder="1" applyAlignment="1" applyProtection="1">
      <alignment horizontal="center" vertical="center"/>
      <protection hidden="1"/>
    </xf>
    <xf numFmtId="0" fontId="36" fillId="2" borderId="6" xfId="0" applyFont="1" applyFill="1" applyBorder="1" applyAlignment="1" applyProtection="1">
      <alignment horizontal="center" vertical="center"/>
      <protection hidden="1"/>
    </xf>
    <xf numFmtId="0" fontId="36" fillId="2" borderId="12" xfId="0" applyFont="1" applyFill="1" applyBorder="1" applyAlignment="1" applyProtection="1">
      <alignment horizontal="center" vertical="center"/>
      <protection hidden="1"/>
    </xf>
    <xf numFmtId="0" fontId="36" fillId="2" borderId="13" xfId="0" applyFont="1" applyFill="1" applyBorder="1" applyAlignment="1" applyProtection="1">
      <alignment horizontal="center" vertical="center"/>
      <protection hidden="1"/>
    </xf>
    <xf numFmtId="0" fontId="36" fillId="2" borderId="31" xfId="0" applyFont="1" applyFill="1" applyBorder="1" applyAlignment="1" applyProtection="1">
      <alignment horizontal="center" vertical="center"/>
      <protection hidden="1"/>
    </xf>
    <xf numFmtId="0" fontId="2" fillId="18" borderId="15" xfId="0" applyFont="1" applyFill="1" applyBorder="1" applyAlignment="1" applyProtection="1">
      <alignment horizontal="center" vertical="center"/>
    </xf>
    <xf numFmtId="0" fontId="2" fillId="18" borderId="16" xfId="0" applyFont="1" applyFill="1" applyBorder="1" applyAlignment="1" applyProtection="1">
      <alignment horizontal="center" vertical="center"/>
    </xf>
    <xf numFmtId="0" fontId="2" fillId="18" borderId="17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11" fillId="8" borderId="36" xfId="2" applyFill="1" applyBorder="1" applyAlignment="1" applyProtection="1">
      <alignment horizontal="center" vertical="center" wrapText="1"/>
    </xf>
    <xf numFmtId="0" fontId="11" fillId="8" borderId="37" xfId="2" applyFill="1" applyBorder="1" applyAlignment="1" applyProtection="1">
      <alignment horizontal="center" vertical="center" wrapText="1"/>
    </xf>
    <xf numFmtId="0" fontId="0" fillId="16" borderId="24" xfId="0" applyFont="1" applyFill="1" applyBorder="1" applyAlignment="1" applyProtection="1">
      <alignment horizontal="justify" vertical="center" wrapText="1"/>
    </xf>
    <xf numFmtId="0" fontId="0" fillId="16" borderId="26" xfId="0" applyFont="1" applyFill="1" applyBorder="1" applyAlignment="1" applyProtection="1">
      <alignment horizontal="justify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2" fillId="19" borderId="1" xfId="0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2" fillId="19" borderId="15" xfId="0" applyFont="1" applyFill="1" applyBorder="1" applyAlignment="1" applyProtection="1">
      <alignment horizontal="center" vertical="center" wrapText="1"/>
    </xf>
    <xf numFmtId="0" fontId="2" fillId="19" borderId="17" xfId="0" applyFont="1" applyFill="1" applyBorder="1" applyAlignment="1" applyProtection="1">
      <alignment horizontal="center" vertical="center" wrapText="1"/>
    </xf>
    <xf numFmtId="0" fontId="29" fillId="13" borderId="1" xfId="0" applyFont="1" applyFill="1" applyBorder="1" applyAlignment="1" applyProtection="1">
      <alignment horizontal="center" vertical="center"/>
    </xf>
    <xf numFmtId="0" fontId="29" fillId="13" borderId="15" xfId="0" applyFont="1" applyFill="1" applyBorder="1" applyAlignment="1" applyProtection="1">
      <alignment horizontal="center" vertical="center"/>
    </xf>
    <xf numFmtId="0" fontId="28" fillId="13" borderId="8" xfId="0" applyFont="1" applyFill="1" applyBorder="1" applyAlignment="1" applyProtection="1">
      <alignment horizontal="center" vertical="center"/>
    </xf>
    <xf numFmtId="0" fontId="28" fillId="13" borderId="19" xfId="0" applyFont="1" applyFill="1" applyBorder="1" applyAlignment="1" applyProtection="1">
      <alignment horizontal="center" vertical="center"/>
    </xf>
    <xf numFmtId="0" fontId="28" fillId="13" borderId="39" xfId="0" applyFont="1" applyFill="1" applyBorder="1" applyAlignment="1" applyProtection="1">
      <alignment horizontal="center" vertical="center"/>
    </xf>
    <xf numFmtId="0" fontId="28" fillId="13" borderId="32" xfId="0" applyFont="1" applyFill="1" applyBorder="1" applyAlignment="1" applyProtection="1">
      <alignment horizontal="center" vertical="center"/>
    </xf>
    <xf numFmtId="0" fontId="29" fillId="13" borderId="40" xfId="0" applyFont="1" applyFill="1" applyBorder="1" applyAlignment="1" applyProtection="1">
      <alignment horizontal="center" vertical="center"/>
    </xf>
    <xf numFmtId="0" fontId="29" fillId="13" borderId="41" xfId="0" applyFont="1" applyFill="1" applyBorder="1" applyAlignment="1" applyProtection="1">
      <alignment horizontal="center" vertical="center"/>
    </xf>
    <xf numFmtId="0" fontId="29" fillId="13" borderId="44" xfId="0" applyFont="1" applyFill="1" applyBorder="1" applyAlignment="1" applyProtection="1">
      <alignment horizontal="center" vertical="center"/>
    </xf>
    <xf numFmtId="0" fontId="2" fillId="17" borderId="7" xfId="0" applyFont="1" applyFill="1" applyBorder="1" applyAlignment="1" applyProtection="1">
      <alignment horizontal="center" vertical="center"/>
    </xf>
    <xf numFmtId="0" fontId="2" fillId="17" borderId="8" xfId="0" applyFont="1" applyFill="1" applyBorder="1" applyAlignment="1" applyProtection="1">
      <alignment horizontal="center" vertical="center"/>
    </xf>
    <xf numFmtId="0" fontId="2" fillId="17" borderId="9" xfId="0" applyFont="1" applyFill="1" applyBorder="1" applyAlignment="1" applyProtection="1">
      <alignment horizontal="center" vertical="center"/>
    </xf>
    <xf numFmtId="0" fontId="2" fillId="17" borderId="10" xfId="0" applyFont="1" applyFill="1" applyBorder="1" applyAlignment="1" applyProtection="1">
      <alignment horizontal="center" vertical="center"/>
    </xf>
    <xf numFmtId="0" fontId="2" fillId="17" borderId="0" xfId="0" applyFont="1" applyFill="1" applyBorder="1" applyAlignment="1" applyProtection="1">
      <alignment horizontal="center" vertical="center"/>
    </xf>
    <xf numFmtId="0" fontId="2" fillId="17" borderId="11" xfId="0" applyFont="1" applyFill="1" applyBorder="1" applyAlignment="1" applyProtection="1">
      <alignment horizontal="center" vertical="center"/>
    </xf>
    <xf numFmtId="0" fontId="2" fillId="17" borderId="42" xfId="0" applyFont="1" applyFill="1" applyBorder="1" applyAlignment="1" applyProtection="1">
      <alignment horizontal="center" vertical="center"/>
    </xf>
    <xf numFmtId="0" fontId="2" fillId="17" borderId="19" xfId="0" applyFont="1" applyFill="1" applyBorder="1" applyAlignment="1" applyProtection="1">
      <alignment horizontal="center" vertical="center"/>
    </xf>
    <xf numFmtId="0" fontId="2" fillId="17" borderId="54" xfId="0" applyFont="1" applyFill="1" applyBorder="1" applyAlignment="1" applyProtection="1">
      <alignment horizontal="center" vertical="center"/>
    </xf>
    <xf numFmtId="0" fontId="29" fillId="13" borderId="43" xfId="0" applyFont="1" applyFill="1" applyBorder="1" applyAlignment="1" applyProtection="1">
      <alignment horizontal="center" vertical="center"/>
    </xf>
    <xf numFmtId="0" fontId="29" fillId="13" borderId="16" xfId="0" applyFont="1" applyFill="1" applyBorder="1" applyAlignment="1" applyProtection="1">
      <alignment horizontal="center" vertical="center"/>
    </xf>
    <xf numFmtId="0" fontId="29" fillId="13" borderId="45" xfId="0" applyFont="1" applyFill="1" applyBorder="1" applyAlignment="1" applyProtection="1">
      <alignment horizontal="center" vertical="center"/>
    </xf>
    <xf numFmtId="0" fontId="29" fillId="13" borderId="47" xfId="0" applyFont="1" applyFill="1" applyBorder="1" applyAlignment="1" applyProtection="1">
      <alignment horizontal="center" vertical="center"/>
    </xf>
    <xf numFmtId="0" fontId="29" fillId="13" borderId="24" xfId="0" applyFont="1" applyFill="1" applyBorder="1" applyAlignment="1" applyProtection="1">
      <alignment horizontal="center" vertical="center" wrapText="1"/>
    </xf>
    <xf numFmtId="0" fontId="29" fillId="13" borderId="48" xfId="0" applyFont="1" applyFill="1" applyBorder="1" applyAlignment="1" applyProtection="1">
      <alignment horizontal="center" vertical="center" wrapText="1"/>
    </xf>
    <xf numFmtId="0" fontId="29" fillId="13" borderId="24" xfId="0" applyFont="1" applyFill="1" applyBorder="1" applyAlignment="1" applyProtection="1">
      <alignment horizontal="center" vertical="center"/>
    </xf>
    <xf numFmtId="0" fontId="29" fillId="13" borderId="48" xfId="0" applyFont="1" applyFill="1" applyBorder="1" applyAlignment="1" applyProtection="1">
      <alignment horizontal="center" vertical="center"/>
    </xf>
    <xf numFmtId="0" fontId="29" fillId="13" borderId="2" xfId="0" applyFont="1" applyFill="1" applyBorder="1" applyAlignment="1" applyProtection="1">
      <alignment horizontal="center" vertical="center"/>
    </xf>
    <xf numFmtId="0" fontId="29" fillId="13" borderId="29" xfId="0" applyFont="1" applyFill="1" applyBorder="1" applyAlignment="1" applyProtection="1">
      <alignment horizontal="center" vertical="center"/>
    </xf>
    <xf numFmtId="0" fontId="29" fillId="13" borderId="4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7" fillId="2" borderId="1" xfId="1" applyFont="1" applyFill="1" applyBorder="1" applyAlignment="1" applyProtection="1">
      <alignment horizontal="center" vertical="center" wrapText="1"/>
    </xf>
    <xf numFmtId="0" fontId="27" fillId="12" borderId="15" xfId="1" applyFont="1" applyFill="1" applyBorder="1" applyAlignment="1" applyProtection="1">
      <alignment horizontal="center" vertical="center" wrapText="1"/>
    </xf>
    <xf numFmtId="0" fontId="27" fillId="12" borderId="16" xfId="1" applyFont="1" applyFill="1" applyBorder="1" applyAlignment="1" applyProtection="1">
      <alignment horizontal="center" vertical="center" wrapText="1"/>
    </xf>
    <xf numFmtId="0" fontId="27" fillId="12" borderId="17" xfId="1" applyFont="1" applyFill="1" applyBorder="1" applyAlignment="1" applyProtection="1">
      <alignment horizontal="center" vertical="center" wrapText="1"/>
    </xf>
    <xf numFmtId="0" fontId="27" fillId="0" borderId="29" xfId="0" applyFont="1" applyBorder="1" applyAlignment="1" applyProtection="1">
      <alignment horizontal="center" vertical="center"/>
    </xf>
    <xf numFmtId="0" fontId="27" fillId="0" borderId="13" xfId="0" applyFont="1" applyBorder="1" applyAlignment="1" applyProtection="1">
      <alignment horizontal="center" vertical="center"/>
    </xf>
    <xf numFmtId="0" fontId="27" fillId="0" borderId="31" xfId="0" applyFont="1" applyBorder="1" applyAlignment="1" applyProtection="1">
      <alignment horizontal="center" vertical="center"/>
    </xf>
    <xf numFmtId="169" fontId="27" fillId="12" borderId="33" xfId="1" applyNumberFormat="1" applyFont="1" applyFill="1" applyBorder="1" applyAlignment="1" applyProtection="1">
      <alignment horizontal="center" vertical="center" wrapText="1"/>
    </xf>
    <xf numFmtId="169" fontId="27" fillId="12" borderId="34" xfId="1" applyNumberFormat="1" applyFont="1" applyFill="1" applyBorder="1" applyAlignment="1" applyProtection="1">
      <alignment horizontal="center" vertical="center" wrapText="1"/>
    </xf>
    <xf numFmtId="169" fontId="27" fillId="12" borderId="35" xfId="1" applyNumberFormat="1" applyFont="1" applyFill="1" applyBorder="1" applyAlignment="1" applyProtection="1">
      <alignment horizontal="center" vertical="center" wrapText="1"/>
    </xf>
    <xf numFmtId="0" fontId="2" fillId="17" borderId="1" xfId="0" applyFont="1" applyFill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center"/>
    </xf>
    <xf numFmtId="0" fontId="53" fillId="0" borderId="19" xfId="0" applyFont="1" applyBorder="1" applyAlignment="1" applyProtection="1">
      <alignment horizontal="center"/>
    </xf>
    <xf numFmtId="0" fontId="55" fillId="54" borderId="1" xfId="0" applyFont="1" applyFill="1" applyBorder="1" applyAlignment="1" applyProtection="1">
      <alignment horizontal="center" vertical="center"/>
    </xf>
    <xf numFmtId="0" fontId="55" fillId="54" borderId="15" xfId="0" applyFont="1" applyFill="1" applyBorder="1" applyAlignment="1" applyProtection="1">
      <alignment horizontal="center" vertical="center"/>
    </xf>
    <xf numFmtId="0" fontId="55" fillId="55" borderId="1" xfId="0" applyFont="1" applyFill="1" applyBorder="1" applyAlignment="1" applyProtection="1">
      <alignment horizontal="center" vertical="center" wrapText="1"/>
    </xf>
    <xf numFmtId="0" fontId="55" fillId="18" borderId="15" xfId="0" applyFont="1" applyFill="1" applyBorder="1" applyAlignment="1" applyProtection="1">
      <alignment horizontal="center" vertical="center" wrapText="1"/>
    </xf>
    <xf numFmtId="0" fontId="55" fillId="18" borderId="16" xfId="0" applyFont="1" applyFill="1" applyBorder="1" applyAlignment="1" applyProtection="1">
      <alignment horizontal="center" vertical="center" wrapText="1"/>
    </xf>
    <xf numFmtId="0" fontId="55" fillId="18" borderId="17" xfId="0" applyFont="1" applyFill="1" applyBorder="1" applyAlignment="1" applyProtection="1">
      <alignment horizontal="center" vertical="center" wrapText="1"/>
    </xf>
    <xf numFmtId="0" fontId="55" fillId="13" borderId="1" xfId="0" applyFont="1" applyFill="1" applyBorder="1" applyAlignment="1" applyProtection="1">
      <alignment horizontal="center" vertical="center" wrapText="1"/>
    </xf>
    <xf numFmtId="0" fontId="55" fillId="56" borderId="15" xfId="0" applyFont="1" applyFill="1" applyBorder="1" applyAlignment="1" applyProtection="1">
      <alignment horizontal="center" vertical="center" wrapText="1"/>
    </xf>
    <xf numFmtId="0" fontId="55" fillId="56" borderId="16" xfId="0" applyFont="1" applyFill="1" applyBorder="1" applyAlignment="1" applyProtection="1">
      <alignment horizontal="center" vertical="center" wrapText="1"/>
    </xf>
    <xf numFmtId="0" fontId="55" fillId="20" borderId="15" xfId="0" applyFont="1" applyFill="1" applyBorder="1" applyAlignment="1" applyProtection="1">
      <alignment horizontal="center" vertical="center" wrapText="1"/>
    </xf>
    <xf numFmtId="0" fontId="55" fillId="20" borderId="16" xfId="0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/>
    </xf>
    <xf numFmtId="0" fontId="54" fillId="0" borderId="6" xfId="0" applyFont="1" applyBorder="1" applyAlignment="1" applyProtection="1">
      <alignment horizontal="center" vertical="center"/>
    </xf>
    <xf numFmtId="0" fontId="54" fillId="0" borderId="19" xfId="0" applyFont="1" applyBorder="1" applyAlignment="1" applyProtection="1">
      <alignment horizontal="center" vertical="center"/>
    </xf>
    <xf numFmtId="0" fontId="54" fillId="0" borderId="20" xfId="0" applyFont="1" applyBorder="1" applyAlignment="1" applyProtection="1">
      <alignment horizontal="center" vertical="center"/>
    </xf>
    <xf numFmtId="0" fontId="73" fillId="0" borderId="21" xfId="1" applyFont="1" applyBorder="1" applyAlignment="1" applyProtection="1">
      <alignment horizontal="center" vertical="center" wrapText="1"/>
      <protection locked="0"/>
    </xf>
    <xf numFmtId="0" fontId="73" fillId="0" borderId="22" xfId="1" applyFont="1" applyBorder="1" applyAlignment="1" applyProtection="1">
      <alignment horizontal="center" vertical="center" wrapText="1"/>
      <protection locked="0"/>
    </xf>
    <xf numFmtId="0" fontId="74" fillId="0" borderId="22" xfId="1" applyFont="1" applyBorder="1" applyAlignment="1" applyProtection="1">
      <alignment horizontal="center" vertical="center" wrapText="1"/>
      <protection locked="0"/>
    </xf>
    <xf numFmtId="0" fontId="73" fillId="12" borderId="8" xfId="1" applyFont="1" applyFill="1" applyBorder="1" applyAlignment="1" applyProtection="1">
      <alignment horizontal="center" vertical="center" wrapText="1"/>
      <protection locked="0"/>
    </xf>
    <xf numFmtId="0" fontId="76" fillId="0" borderId="7" xfId="1" applyFont="1" applyFill="1" applyBorder="1" applyAlignment="1" applyProtection="1">
      <alignment horizontal="center" vertical="center" wrapText="1"/>
      <protection locked="0"/>
    </xf>
    <xf numFmtId="0" fontId="76" fillId="0" borderId="9" xfId="1" applyFont="1" applyFill="1" applyBorder="1" applyAlignment="1" applyProtection="1">
      <alignment horizontal="center" vertical="center" wrapText="1"/>
      <protection locked="0"/>
    </xf>
    <xf numFmtId="0" fontId="76" fillId="0" borderId="12" xfId="1" applyFont="1" applyFill="1" applyBorder="1" applyAlignment="1" applyProtection="1">
      <alignment horizontal="center" vertical="center" wrapText="1"/>
      <protection locked="0"/>
    </xf>
    <xf numFmtId="0" fontId="76" fillId="0" borderId="14" xfId="1" applyFont="1" applyFill="1" applyBorder="1" applyAlignment="1" applyProtection="1">
      <alignment horizontal="center" vertical="center" wrapText="1"/>
      <protection locked="0"/>
    </xf>
    <xf numFmtId="0" fontId="75" fillId="0" borderId="7" xfId="1" applyFont="1" applyFill="1" applyBorder="1" applyAlignment="1" applyProtection="1">
      <alignment horizontal="center" vertical="center" wrapText="1"/>
      <protection locked="0"/>
    </xf>
    <xf numFmtId="0" fontId="75" fillId="0" borderId="8" xfId="1" applyFont="1" applyFill="1" applyBorder="1" applyAlignment="1" applyProtection="1">
      <alignment horizontal="center" vertical="center" wrapText="1"/>
      <protection locked="0"/>
    </xf>
    <xf numFmtId="0" fontId="75" fillId="0" borderId="9" xfId="1" applyFont="1" applyFill="1" applyBorder="1" applyAlignment="1" applyProtection="1">
      <alignment horizontal="center" vertical="center" wrapText="1"/>
      <protection locked="0"/>
    </xf>
    <xf numFmtId="0" fontId="75" fillId="0" borderId="12" xfId="1" applyFont="1" applyFill="1" applyBorder="1" applyAlignment="1" applyProtection="1">
      <alignment horizontal="center" vertical="center" wrapText="1"/>
      <protection locked="0"/>
    </xf>
    <xf numFmtId="0" fontId="75" fillId="0" borderId="13" xfId="1" applyFont="1" applyFill="1" applyBorder="1" applyAlignment="1" applyProtection="1">
      <alignment horizontal="center" vertical="center" wrapText="1"/>
      <protection locked="0"/>
    </xf>
    <xf numFmtId="0" fontId="75" fillId="0" borderId="14" xfId="1" applyFont="1" applyFill="1" applyBorder="1" applyAlignment="1" applyProtection="1">
      <alignment horizontal="center" vertical="center" wrapText="1"/>
      <protection locked="0"/>
    </xf>
    <xf numFmtId="0" fontId="78" fillId="0" borderId="21" xfId="93" applyFont="1" applyBorder="1" applyAlignment="1" applyProtection="1">
      <alignment horizontal="center" vertical="center" wrapText="1"/>
      <protection locked="0"/>
    </xf>
    <xf numFmtId="0" fontId="78" fillId="0" borderId="22" xfId="93" applyFont="1" applyBorder="1" applyAlignment="1" applyProtection="1">
      <alignment horizontal="center" vertical="center" wrapText="1"/>
      <protection locked="0"/>
    </xf>
    <xf numFmtId="0" fontId="78" fillId="0" borderId="23" xfId="93" applyFont="1" applyBorder="1" applyAlignment="1" applyProtection="1">
      <alignment horizontal="center" vertical="center" wrapText="1"/>
      <protection locked="0"/>
    </xf>
    <xf numFmtId="0" fontId="74" fillId="0" borderId="21" xfId="93" applyFont="1" applyBorder="1" applyAlignment="1" applyProtection="1">
      <alignment horizontal="center" vertical="center" wrapText="1"/>
      <protection locked="0"/>
    </xf>
    <xf numFmtId="0" fontId="74" fillId="0" borderId="22" xfId="93" applyFont="1" applyBorder="1" applyAlignment="1" applyProtection="1">
      <alignment horizontal="center" vertical="center" wrapText="1"/>
      <protection locked="0"/>
    </xf>
    <xf numFmtId="14" fontId="74" fillId="0" borderId="22" xfId="93" applyNumberFormat="1" applyFont="1" applyBorder="1" applyAlignment="1" applyProtection="1">
      <alignment horizontal="center" vertical="center" wrapText="1"/>
      <protection locked="0"/>
    </xf>
    <xf numFmtId="0" fontId="74" fillId="0" borderId="23" xfId="93" applyFont="1" applyBorder="1" applyAlignment="1" applyProtection="1">
      <alignment horizontal="center" vertical="center" wrapText="1"/>
      <protection locked="0"/>
    </xf>
    <xf numFmtId="0" fontId="73" fillId="12" borderId="0" xfId="93" applyFont="1" applyFill="1" applyAlignment="1" applyProtection="1">
      <alignment horizontal="center"/>
      <protection locked="0"/>
    </xf>
  </cellXfs>
  <cellStyles count="94">
    <cellStyle name="20% - Énfasis1" xfId="70" builtinId="30" customBuiltin="1"/>
    <cellStyle name="20% - Énfasis2" xfId="74" builtinId="34" customBuiltin="1"/>
    <cellStyle name="20% - Énfasis3" xfId="78" builtinId="38" customBuiltin="1"/>
    <cellStyle name="20% - Énfasis4" xfId="82" builtinId="42" customBuiltin="1"/>
    <cellStyle name="20% - Énfasis5" xfId="86" builtinId="46" customBuiltin="1"/>
    <cellStyle name="20% - Énfasis6" xfId="90" builtinId="50" customBuiltin="1"/>
    <cellStyle name="40% - Énfasis1" xfId="71" builtinId="31" customBuiltin="1"/>
    <cellStyle name="40% - Énfasis2" xfId="75" builtinId="35" customBuiltin="1"/>
    <cellStyle name="40% - Énfasis3" xfId="79" builtinId="39" customBuiltin="1"/>
    <cellStyle name="40% - Énfasis4" xfId="83" builtinId="43" customBuiltin="1"/>
    <cellStyle name="40% - Énfasis5" xfId="87" builtinId="47" customBuiltin="1"/>
    <cellStyle name="40% - Énfasis6" xfId="91" builtinId="51" customBuiltin="1"/>
    <cellStyle name="60% - Énfasis1" xfId="72" builtinId="32" customBuiltin="1"/>
    <cellStyle name="60% - Énfasis2" xfId="76" builtinId="36" customBuiltin="1"/>
    <cellStyle name="60% - Énfasis3" xfId="80" builtinId="40" customBuiltin="1"/>
    <cellStyle name="60% - Énfasis4" xfId="84" builtinId="44" customBuiltin="1"/>
    <cellStyle name="60% - Énfasis5" xfId="88" builtinId="48" customBuiltin="1"/>
    <cellStyle name="60% - Énfasis6" xfId="92" builtinId="52" customBuiltin="1"/>
    <cellStyle name="Bueno" xfId="57" builtinId="26" customBuiltin="1"/>
    <cellStyle name="Cálculo" xfId="62" builtinId="22" customBuiltin="1"/>
    <cellStyle name="Celda de comprobación" xfId="64" builtinId="23" customBuiltin="1"/>
    <cellStyle name="Celda vinculada" xfId="63" builtinId="24" customBuiltin="1"/>
    <cellStyle name="Encabezado 1" xfId="53" builtinId="16" customBuiltin="1"/>
    <cellStyle name="Encabezado 4" xfId="56" builtinId="19" customBuiltin="1"/>
    <cellStyle name="Énfasis1" xfId="69" builtinId="29" customBuiltin="1"/>
    <cellStyle name="Énfasis2" xfId="73" builtinId="33" customBuiltin="1"/>
    <cellStyle name="Énfasis3" xfId="77" builtinId="37" customBuiltin="1"/>
    <cellStyle name="Énfasis4" xfId="81" builtinId="41" customBuiltin="1"/>
    <cellStyle name="Énfasis5" xfId="85" builtinId="45" customBuiltin="1"/>
    <cellStyle name="Énfasis6" xfId="89" builtinId="49" customBuiltin="1"/>
    <cellStyle name="Entrada" xfId="60" builtinId="20" customBuiltin="1"/>
    <cellStyle name="Estilo 1" xfId="3" xr:uid="{00000000-0005-0000-0000-00001E000000}"/>
    <cellStyle name="Estilo 2" xfId="4" xr:uid="{00000000-0005-0000-0000-00001F000000}"/>
    <cellStyle name="Estilo 3" xfId="5" xr:uid="{00000000-0005-0000-0000-000020000000}"/>
    <cellStyle name="Estilo 4" xfId="6" xr:uid="{00000000-0005-0000-0000-000021000000}"/>
    <cellStyle name="Excel Built-in Normal" xfId="7" xr:uid="{00000000-0005-0000-0000-000022000000}"/>
    <cellStyle name="Hipervínculo" xfId="2" builtinId="8"/>
    <cellStyle name="Incorrecto" xfId="58" builtinId="27" customBuiltin="1"/>
    <cellStyle name="Millares 2" xfId="8" xr:uid="{00000000-0005-0000-0000-000025000000}"/>
    <cellStyle name="Millares 2 2" xfId="9" xr:uid="{00000000-0005-0000-0000-000026000000}"/>
    <cellStyle name="Millares 2 3" xfId="10" xr:uid="{00000000-0005-0000-0000-000027000000}"/>
    <cellStyle name="Millares 3 2 2" xfId="11" xr:uid="{00000000-0005-0000-0000-000028000000}"/>
    <cellStyle name="Millares 3 3" xfId="12" xr:uid="{00000000-0005-0000-0000-000029000000}"/>
    <cellStyle name="Millares 4_Indicadores de Gestion Investigacion" xfId="13" xr:uid="{00000000-0005-0000-0000-00002A000000}"/>
    <cellStyle name="Moneda" xfId="51" builtinId="4"/>
    <cellStyle name="Moneda 2" xfId="14" xr:uid="{00000000-0005-0000-0000-00002C000000}"/>
    <cellStyle name="Neutral" xfId="59" builtinId="28" customBuiltin="1"/>
    <cellStyle name="Normal" xfId="0" builtinId="0"/>
    <cellStyle name="Normal 10" xfId="15" xr:uid="{00000000-0005-0000-0000-00002F000000}"/>
    <cellStyle name="Normal 10 2" xfId="16" xr:uid="{00000000-0005-0000-0000-000030000000}"/>
    <cellStyle name="Normal 10 3" xfId="17" xr:uid="{00000000-0005-0000-0000-000031000000}"/>
    <cellStyle name="Normal 2" xfId="1" xr:uid="{00000000-0005-0000-0000-000032000000}"/>
    <cellStyle name="Normal 2 2" xfId="18" xr:uid="{00000000-0005-0000-0000-000033000000}"/>
    <cellStyle name="Normal 2 2 2" xfId="93" xr:uid="{BEAEA280-F133-493A-8BCB-C069315D88B3}"/>
    <cellStyle name="Normal 2 24" xfId="19" xr:uid="{00000000-0005-0000-0000-000034000000}"/>
    <cellStyle name="Normal 2 3" xfId="20" xr:uid="{00000000-0005-0000-0000-000035000000}"/>
    <cellStyle name="Normal 2 4" xfId="21" xr:uid="{00000000-0005-0000-0000-000036000000}"/>
    <cellStyle name="Normal 2 5" xfId="22" xr:uid="{00000000-0005-0000-0000-000037000000}"/>
    <cellStyle name="Normal 2 5 2" xfId="23" xr:uid="{00000000-0005-0000-0000-000038000000}"/>
    <cellStyle name="Normal 2 5 2 2" xfId="24" xr:uid="{00000000-0005-0000-0000-000039000000}"/>
    <cellStyle name="Normal 2 5 3" xfId="25" xr:uid="{00000000-0005-0000-0000-00003A000000}"/>
    <cellStyle name="Normal 2_Encuesta_SuperGiros_20101006c" xfId="26" xr:uid="{00000000-0005-0000-0000-00003B000000}"/>
    <cellStyle name="Normal 3" xfId="27" xr:uid="{00000000-0005-0000-0000-00003C000000}"/>
    <cellStyle name="Normal 3 2" xfId="28" xr:uid="{00000000-0005-0000-0000-00003D000000}"/>
    <cellStyle name="Normal 4" xfId="29" xr:uid="{00000000-0005-0000-0000-00003E000000}"/>
    <cellStyle name="Normal 4 2" xfId="30" xr:uid="{00000000-0005-0000-0000-00003F000000}"/>
    <cellStyle name="Normal 4 3" xfId="31" xr:uid="{00000000-0005-0000-0000-000040000000}"/>
    <cellStyle name="Normal 4 4" xfId="32" xr:uid="{00000000-0005-0000-0000-000041000000}"/>
    <cellStyle name="Normal 5" xfId="33" xr:uid="{00000000-0005-0000-0000-000042000000}"/>
    <cellStyle name="Normal 5 2" xfId="34" xr:uid="{00000000-0005-0000-0000-000043000000}"/>
    <cellStyle name="Normal 5 3" xfId="35" xr:uid="{00000000-0005-0000-0000-000044000000}"/>
    <cellStyle name="Normal 6" xfId="36" xr:uid="{00000000-0005-0000-0000-000045000000}"/>
    <cellStyle name="Normal 6 2" xfId="37" xr:uid="{00000000-0005-0000-0000-000046000000}"/>
    <cellStyle name="Normal 6 3" xfId="38" xr:uid="{00000000-0005-0000-0000-000047000000}"/>
    <cellStyle name="Normal 7" xfId="39" xr:uid="{00000000-0005-0000-0000-000048000000}"/>
    <cellStyle name="Normal 7 2" xfId="40" xr:uid="{00000000-0005-0000-0000-000049000000}"/>
    <cellStyle name="Normal 7 3" xfId="41" xr:uid="{00000000-0005-0000-0000-00004A000000}"/>
    <cellStyle name="Normal 8" xfId="42" xr:uid="{00000000-0005-0000-0000-00004B000000}"/>
    <cellStyle name="Normal 8 2" xfId="43" xr:uid="{00000000-0005-0000-0000-00004C000000}"/>
    <cellStyle name="Normal 8 3" xfId="44" xr:uid="{00000000-0005-0000-0000-00004D000000}"/>
    <cellStyle name="Normal 9" xfId="45" xr:uid="{00000000-0005-0000-0000-00004E000000}"/>
    <cellStyle name="Normal 9 2" xfId="46" xr:uid="{00000000-0005-0000-0000-00004F000000}"/>
    <cellStyle name="Normal 9 3" xfId="47" xr:uid="{00000000-0005-0000-0000-000050000000}"/>
    <cellStyle name="Notas" xfId="66" builtinId="10" customBuiltin="1"/>
    <cellStyle name="Porcentual 2" xfId="48" xr:uid="{00000000-0005-0000-0000-000052000000}"/>
    <cellStyle name="Porcentual 4 2" xfId="49" xr:uid="{00000000-0005-0000-0000-000053000000}"/>
    <cellStyle name="Porcentual 5" xfId="50" xr:uid="{00000000-0005-0000-0000-000054000000}"/>
    <cellStyle name="Salida" xfId="61" builtinId="21" customBuiltin="1"/>
    <cellStyle name="Texto de advertencia" xfId="65" builtinId="11" customBuiltin="1"/>
    <cellStyle name="Texto explicativo" xfId="67" builtinId="53" customBuiltin="1"/>
    <cellStyle name="Título" xfId="52" builtinId="15" customBuiltin="1"/>
    <cellStyle name="Título 2" xfId="54" builtinId="17" customBuiltin="1"/>
    <cellStyle name="Título 3" xfId="55" builtinId="18" customBuiltin="1"/>
    <cellStyle name="Total" xfId="68" builtinId="25" customBuiltin="1"/>
  </cellStyles>
  <dxfs count="562"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strike val="0"/>
        <color theme="0"/>
      </font>
      <fill>
        <patternFill patternType="solid">
          <fgColor theme="0"/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right style="thin">
          <color auto="1"/>
        </right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auto="1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/Relationships>
</file>

<file path=xl/ctrlProps/ctrlProp1.xml><?xml version="1.0" encoding="utf-8"?>
<formControlPr xmlns="http://schemas.microsoft.com/office/spreadsheetml/2009/9/main" objectType="Radio" firstButton="1" fmlaLink="$P$6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firstButton="1" fmlaLink="$P$6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Radio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firstButton="1" fmlaLink="$P$6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Radio" lockText="1" noThreeD="1"/>
</file>

<file path=xl/ctrlProps/ctrlProp146.xml><?xml version="1.0" encoding="utf-8"?>
<formControlPr xmlns="http://schemas.microsoft.com/office/spreadsheetml/2009/9/main" objectType="Radio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Radio" firstButton="1" fmlaLink="$P$6" lockText="1" noThreeD="1"/>
</file>

<file path=xl/ctrlProps/ctrlProp152.xml><?xml version="1.0" encoding="utf-8"?>
<formControlPr xmlns="http://schemas.microsoft.com/office/spreadsheetml/2009/9/main" objectType="Radio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58.xml><?xml version="1.0" encoding="utf-8"?>
<formControlPr xmlns="http://schemas.microsoft.com/office/spreadsheetml/2009/9/main" objectType="Radio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lockText="1" noThreeD="1"/>
</file>

<file path=xl/ctrlProps/ctrlProp164.xml><?xml version="1.0" encoding="utf-8"?>
<formControlPr xmlns="http://schemas.microsoft.com/office/spreadsheetml/2009/9/main" objectType="Radio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Radio" lockText="1" noThreeD="1"/>
</file>

<file path=xl/ctrlProps/ctrlProp176.xml><?xml version="1.0" encoding="utf-8"?>
<formControlPr xmlns="http://schemas.microsoft.com/office/spreadsheetml/2009/9/main" objectType="Radio" firstButton="1" fmlaLink="$P$6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Radio" lockText="1" noThreeD="1"/>
</file>

<file path=xl/ctrlProps/ctrlProp182.xml><?xml version="1.0" encoding="utf-8"?>
<formControlPr xmlns="http://schemas.microsoft.com/office/spreadsheetml/2009/9/main" objectType="Radio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Radio" lockText="1" noThreeD="1"/>
</file>

<file path=xl/ctrlProps/ctrlProp188.xml><?xml version="1.0" encoding="utf-8"?>
<formControlPr xmlns="http://schemas.microsoft.com/office/spreadsheetml/2009/9/main" objectType="Radio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Radio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Radio" firstButton="1" fmlaLink="$P$6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Radio" lockText="1" noThreeD="1"/>
</file>

<file path=xl/ctrlProps/ctrlProp206.xml><?xml version="1.0" encoding="utf-8"?>
<formControlPr xmlns="http://schemas.microsoft.com/office/spreadsheetml/2009/9/main" objectType="Radio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Radio" lockText="1" noThreeD="1"/>
</file>

<file path=xl/ctrlProps/ctrlProp212.xml><?xml version="1.0" encoding="utf-8"?>
<formControlPr xmlns="http://schemas.microsoft.com/office/spreadsheetml/2009/9/main" objectType="Radio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Radio" lockText="1" noThreeD="1"/>
</file>

<file path=xl/ctrlProps/ctrlProp218.xml><?xml version="1.0" encoding="utf-8"?>
<formControlPr xmlns="http://schemas.microsoft.com/office/spreadsheetml/2009/9/main" objectType="Radio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Radio" lockText="1" noThreeD="1"/>
</file>

<file path=xl/ctrlProps/ctrlProp224.xml><?xml version="1.0" encoding="utf-8"?>
<formControlPr xmlns="http://schemas.microsoft.com/office/spreadsheetml/2009/9/main" objectType="Radio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firstButton="1" fmlaLink="$P$6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Radio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Radio" lockText="1" noThreeD="1"/>
</file>

<file path=xl/ctrlProps/ctrlProp236.xml><?xml version="1.0" encoding="utf-8"?>
<formControlPr xmlns="http://schemas.microsoft.com/office/spreadsheetml/2009/9/main" objectType="Radio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Radio" lockText="1" noThreeD="1"/>
</file>

<file path=xl/ctrlProps/ctrlProp242.xml><?xml version="1.0" encoding="utf-8"?>
<formControlPr xmlns="http://schemas.microsoft.com/office/spreadsheetml/2009/9/main" objectType="Radio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Radio" lockText="1" noThreeD="1"/>
</file>

<file path=xl/ctrlProps/ctrlProp248.xml><?xml version="1.0" encoding="utf-8"?>
<formControlPr xmlns="http://schemas.microsoft.com/office/spreadsheetml/2009/9/main" objectType="Radio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50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fmlaLink="$P$6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firstButton="1" fmlaLink="$P$6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firstButton="1" fmlaLink="$P$6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9</xdr:col>
      <xdr:colOff>5307</xdr:colOff>
      <xdr:row>3</xdr:row>
      <xdr:rowOff>168236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3124" y="46666"/>
          <a:ext cx="1593029" cy="70872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2</xdr:row>
      <xdr:rowOff>31750</xdr:rowOff>
    </xdr:from>
    <xdr:to>
      <xdr:col>9</xdr:col>
      <xdr:colOff>391539</xdr:colOff>
      <xdr:row>2</xdr:row>
      <xdr:rowOff>724820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31750"/>
          <a:ext cx="1582164" cy="693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E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E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E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5129" name="Option 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E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5130" name="Option Button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E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5131" name="Option 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E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5132" name="Option Button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E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5133" name="Option Button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E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5134" name="Option Button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E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5135" name="Option 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E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E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E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E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5139" name="Option Button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E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5140" name="Option Button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E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5141" name="Option Button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E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5142" name="Option Button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E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5143" name="Option Button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E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5144" name="Option Button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E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5145" name="Option Button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E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5146" name="Option Button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E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5147" name="Option Button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E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5148" name="Option Button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E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5149" name="Option Button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E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5150" name="Option Button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E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1505" name="Option 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F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1506" name="Option Butto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F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1507" name="Option Button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F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1508" name="Option Button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F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1509" name="Option Button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id="{00000000-0008-0000-0F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1510" name="Option Button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id="{00000000-0008-0000-0F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1511" name="Option Button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id="{00000000-0008-0000-0F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1512" name="Option Button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id="{00000000-0008-0000-0F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1513" name="Option Button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id="{00000000-0008-0000-0F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1514" name="Option Button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id="{00000000-0008-0000-0F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1515" name="Option Button 11" hidden="1">
              <a:extLst>
                <a:ext uri="{63B3BB69-23CF-44E3-9099-C40C66FF867C}">
                  <a14:compatExt spid="_x0000_s21515"/>
                </a:ext>
                <a:ext uri="{FF2B5EF4-FFF2-40B4-BE49-F238E27FC236}">
                  <a16:creationId xmlns:a16="http://schemas.microsoft.com/office/drawing/2014/main" id="{00000000-0008-0000-0F00-00000B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1516" name="Option Button 12" hidden="1">
              <a:extLst>
                <a:ext uri="{63B3BB69-23CF-44E3-9099-C40C66FF867C}">
                  <a14:compatExt spid="_x0000_s21516"/>
                </a:ext>
                <a:ext uri="{FF2B5EF4-FFF2-40B4-BE49-F238E27FC236}">
                  <a16:creationId xmlns:a16="http://schemas.microsoft.com/office/drawing/2014/main" id="{00000000-0008-0000-0F00-00000C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1517" name="Option Button 13" hidden="1">
              <a:extLst>
                <a:ext uri="{63B3BB69-23CF-44E3-9099-C40C66FF867C}">
                  <a14:compatExt spid="_x0000_s21517"/>
                </a:ext>
                <a:ext uri="{FF2B5EF4-FFF2-40B4-BE49-F238E27FC236}">
                  <a16:creationId xmlns:a16="http://schemas.microsoft.com/office/drawing/2014/main" id="{00000000-0008-0000-0F00-00000D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1518" name="Option Button 14" hidden="1">
              <a:extLst>
                <a:ext uri="{63B3BB69-23CF-44E3-9099-C40C66FF867C}">
                  <a14:compatExt spid="_x0000_s21518"/>
                </a:ext>
                <a:ext uri="{FF2B5EF4-FFF2-40B4-BE49-F238E27FC236}">
                  <a16:creationId xmlns:a16="http://schemas.microsoft.com/office/drawing/2014/main" id="{00000000-0008-0000-0F00-00000E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1519" name="Option Button 15" hidden="1">
              <a:extLst>
                <a:ext uri="{63B3BB69-23CF-44E3-9099-C40C66FF867C}">
                  <a14:compatExt spid="_x0000_s21519"/>
                </a:ext>
                <a:ext uri="{FF2B5EF4-FFF2-40B4-BE49-F238E27FC236}">
                  <a16:creationId xmlns:a16="http://schemas.microsoft.com/office/drawing/2014/main" id="{00000000-0008-0000-0F00-00000F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1520" name="Option Button 16" hidden="1">
              <a:extLst>
                <a:ext uri="{63B3BB69-23CF-44E3-9099-C40C66FF867C}">
                  <a14:compatExt spid="_x0000_s21520"/>
                </a:ext>
                <a:ext uri="{FF2B5EF4-FFF2-40B4-BE49-F238E27FC236}">
                  <a16:creationId xmlns:a16="http://schemas.microsoft.com/office/drawing/2014/main" id="{00000000-0008-0000-0F00-000010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1521" name="Option Button 17" hidden="1">
              <a:extLst>
                <a:ext uri="{63B3BB69-23CF-44E3-9099-C40C66FF867C}">
                  <a14:compatExt spid="_x0000_s21521"/>
                </a:ext>
                <a:ext uri="{FF2B5EF4-FFF2-40B4-BE49-F238E27FC236}">
                  <a16:creationId xmlns:a16="http://schemas.microsoft.com/office/drawing/2014/main" id="{00000000-0008-0000-0F00-00001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1522" name="Option Button 18" hidden="1">
              <a:extLst>
                <a:ext uri="{63B3BB69-23CF-44E3-9099-C40C66FF867C}">
                  <a14:compatExt spid="_x0000_s21522"/>
                </a:ext>
                <a:ext uri="{FF2B5EF4-FFF2-40B4-BE49-F238E27FC236}">
                  <a16:creationId xmlns:a16="http://schemas.microsoft.com/office/drawing/2014/main" id="{00000000-0008-0000-0F00-00001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1523" name="Option Button 19" hidden="1">
              <a:extLst>
                <a:ext uri="{63B3BB69-23CF-44E3-9099-C40C66FF867C}">
                  <a14:compatExt spid="_x0000_s21523"/>
                </a:ext>
                <a:ext uri="{FF2B5EF4-FFF2-40B4-BE49-F238E27FC236}">
                  <a16:creationId xmlns:a16="http://schemas.microsoft.com/office/drawing/2014/main" id="{00000000-0008-0000-0F00-00001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1524" name="Option Button 20" hidden="1">
              <a:extLst>
                <a:ext uri="{63B3BB69-23CF-44E3-9099-C40C66FF867C}">
                  <a14:compatExt spid="_x0000_s21524"/>
                </a:ext>
                <a:ext uri="{FF2B5EF4-FFF2-40B4-BE49-F238E27FC236}">
                  <a16:creationId xmlns:a16="http://schemas.microsoft.com/office/drawing/2014/main" id="{00000000-0008-0000-0F00-00001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1525" name="Option Button 21" hidden="1">
              <a:extLst>
                <a:ext uri="{63B3BB69-23CF-44E3-9099-C40C66FF867C}">
                  <a14:compatExt spid="_x0000_s21525"/>
                </a:ext>
                <a:ext uri="{FF2B5EF4-FFF2-40B4-BE49-F238E27FC236}">
                  <a16:creationId xmlns:a16="http://schemas.microsoft.com/office/drawing/2014/main" id="{00000000-0008-0000-0F00-00001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1526" name="Option Button 22" hidden="1">
              <a:extLst>
                <a:ext uri="{63B3BB69-23CF-44E3-9099-C40C66FF867C}">
                  <a14:compatExt spid="_x0000_s21526"/>
                </a:ext>
                <a:ext uri="{FF2B5EF4-FFF2-40B4-BE49-F238E27FC236}">
                  <a16:creationId xmlns:a16="http://schemas.microsoft.com/office/drawing/2014/main" id="{00000000-0008-0000-0F00-00001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1527" name="Option Button 23" hidden="1">
              <a:extLst>
                <a:ext uri="{63B3BB69-23CF-44E3-9099-C40C66FF867C}">
                  <a14:compatExt spid="_x0000_s21527"/>
                </a:ext>
                <a:ext uri="{FF2B5EF4-FFF2-40B4-BE49-F238E27FC236}">
                  <a16:creationId xmlns:a16="http://schemas.microsoft.com/office/drawing/2014/main" id="{00000000-0008-0000-0F00-00001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1528" name="Option Button 24" hidden="1">
              <a:extLst>
                <a:ext uri="{63B3BB69-23CF-44E3-9099-C40C66FF867C}">
                  <a14:compatExt spid="_x0000_s21528"/>
                </a:ext>
                <a:ext uri="{FF2B5EF4-FFF2-40B4-BE49-F238E27FC236}">
                  <a16:creationId xmlns:a16="http://schemas.microsoft.com/office/drawing/2014/main" id="{00000000-0008-0000-0F00-00001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1529" name="Option Button 25" hidden="1">
              <a:extLst>
                <a:ext uri="{63B3BB69-23CF-44E3-9099-C40C66FF867C}">
                  <a14:compatExt spid="_x0000_s21529"/>
                </a:ext>
                <a:ext uri="{FF2B5EF4-FFF2-40B4-BE49-F238E27FC236}">
                  <a16:creationId xmlns:a16="http://schemas.microsoft.com/office/drawing/2014/main" id="{00000000-0008-0000-0F00-00001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2529" name="Option Butto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10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2530" name="Option Butto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10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2531" name="Option Butto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id="{00000000-0008-0000-10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2532" name="Option Butto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id="{00000000-0008-0000-10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2533" name="Option Butto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id="{00000000-0008-0000-10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2534" name="Option Button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id="{00000000-0008-0000-10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2535" name="Option Butto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id="{00000000-0008-0000-10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2536" name="Option Butto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id="{00000000-0008-0000-10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2537" name="Option Button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id="{00000000-0008-0000-10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2538" name="Option Button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id="{00000000-0008-0000-10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2539" name="Option Button 11" hidden="1">
              <a:extLst>
                <a:ext uri="{63B3BB69-23CF-44E3-9099-C40C66FF867C}">
                  <a14:compatExt spid="_x0000_s22539"/>
                </a:ext>
                <a:ext uri="{FF2B5EF4-FFF2-40B4-BE49-F238E27FC236}">
                  <a16:creationId xmlns:a16="http://schemas.microsoft.com/office/drawing/2014/main" id="{00000000-0008-0000-10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2540" name="Option Button 12" hidden="1">
              <a:extLst>
                <a:ext uri="{63B3BB69-23CF-44E3-9099-C40C66FF867C}">
                  <a14:compatExt spid="_x0000_s22540"/>
                </a:ext>
                <a:ext uri="{FF2B5EF4-FFF2-40B4-BE49-F238E27FC236}">
                  <a16:creationId xmlns:a16="http://schemas.microsoft.com/office/drawing/2014/main" id="{00000000-0008-0000-10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2541" name="Option Button 13" hidden="1">
              <a:extLst>
                <a:ext uri="{63B3BB69-23CF-44E3-9099-C40C66FF867C}">
                  <a14:compatExt spid="_x0000_s22541"/>
                </a:ext>
                <a:ext uri="{FF2B5EF4-FFF2-40B4-BE49-F238E27FC236}">
                  <a16:creationId xmlns:a16="http://schemas.microsoft.com/office/drawing/2014/main" id="{00000000-0008-0000-10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2542" name="Option Button 14" hidden="1">
              <a:extLst>
                <a:ext uri="{63B3BB69-23CF-44E3-9099-C40C66FF867C}">
                  <a14:compatExt spid="_x0000_s22542"/>
                </a:ext>
                <a:ext uri="{FF2B5EF4-FFF2-40B4-BE49-F238E27FC236}">
                  <a16:creationId xmlns:a16="http://schemas.microsoft.com/office/drawing/2014/main" id="{00000000-0008-0000-10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2543" name="Option Button 15" hidden="1">
              <a:extLst>
                <a:ext uri="{63B3BB69-23CF-44E3-9099-C40C66FF867C}">
                  <a14:compatExt spid="_x0000_s22543"/>
                </a:ext>
                <a:ext uri="{FF2B5EF4-FFF2-40B4-BE49-F238E27FC236}">
                  <a16:creationId xmlns:a16="http://schemas.microsoft.com/office/drawing/2014/main" id="{00000000-0008-0000-10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2544" name="Option Button 16" hidden="1">
              <a:extLst>
                <a:ext uri="{63B3BB69-23CF-44E3-9099-C40C66FF867C}">
                  <a14:compatExt spid="_x0000_s22544"/>
                </a:ext>
                <a:ext uri="{FF2B5EF4-FFF2-40B4-BE49-F238E27FC236}">
                  <a16:creationId xmlns:a16="http://schemas.microsoft.com/office/drawing/2014/main" id="{00000000-0008-0000-10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2545" name="Option Button 17" hidden="1">
              <a:extLst>
                <a:ext uri="{63B3BB69-23CF-44E3-9099-C40C66FF867C}">
                  <a14:compatExt spid="_x0000_s22545"/>
                </a:ext>
                <a:ext uri="{FF2B5EF4-FFF2-40B4-BE49-F238E27FC236}">
                  <a16:creationId xmlns:a16="http://schemas.microsoft.com/office/drawing/2014/main" id="{00000000-0008-0000-10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2546" name="Option Button 18" hidden="1">
              <a:extLst>
                <a:ext uri="{63B3BB69-23CF-44E3-9099-C40C66FF867C}">
                  <a14:compatExt spid="_x0000_s22546"/>
                </a:ext>
                <a:ext uri="{FF2B5EF4-FFF2-40B4-BE49-F238E27FC236}">
                  <a16:creationId xmlns:a16="http://schemas.microsoft.com/office/drawing/2014/main" id="{00000000-0008-0000-10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2547" name="Option Button 19" hidden="1">
              <a:extLst>
                <a:ext uri="{63B3BB69-23CF-44E3-9099-C40C66FF867C}">
                  <a14:compatExt spid="_x0000_s22547"/>
                </a:ext>
                <a:ext uri="{FF2B5EF4-FFF2-40B4-BE49-F238E27FC236}">
                  <a16:creationId xmlns:a16="http://schemas.microsoft.com/office/drawing/2014/main" id="{00000000-0008-0000-10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2548" name="Option Button 20" hidden="1">
              <a:extLst>
                <a:ext uri="{63B3BB69-23CF-44E3-9099-C40C66FF867C}">
                  <a14:compatExt spid="_x0000_s22548"/>
                </a:ext>
                <a:ext uri="{FF2B5EF4-FFF2-40B4-BE49-F238E27FC236}">
                  <a16:creationId xmlns:a16="http://schemas.microsoft.com/office/drawing/2014/main" id="{00000000-0008-0000-1000-00001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2549" name="Option Button 21" hidden="1">
              <a:extLst>
                <a:ext uri="{63B3BB69-23CF-44E3-9099-C40C66FF867C}">
                  <a14:compatExt spid="_x0000_s22549"/>
                </a:ext>
                <a:ext uri="{FF2B5EF4-FFF2-40B4-BE49-F238E27FC236}">
                  <a16:creationId xmlns:a16="http://schemas.microsoft.com/office/drawing/2014/main" id="{00000000-0008-0000-1000-00001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2550" name="Option Button 22" hidden="1">
              <a:extLst>
                <a:ext uri="{63B3BB69-23CF-44E3-9099-C40C66FF867C}">
                  <a14:compatExt spid="_x0000_s22550"/>
                </a:ext>
                <a:ext uri="{FF2B5EF4-FFF2-40B4-BE49-F238E27FC236}">
                  <a16:creationId xmlns:a16="http://schemas.microsoft.com/office/drawing/2014/main" id="{00000000-0008-0000-1000-00001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2551" name="Option Button 23" hidden="1">
              <a:extLst>
                <a:ext uri="{63B3BB69-23CF-44E3-9099-C40C66FF867C}">
                  <a14:compatExt spid="_x0000_s22551"/>
                </a:ext>
                <a:ext uri="{FF2B5EF4-FFF2-40B4-BE49-F238E27FC236}">
                  <a16:creationId xmlns:a16="http://schemas.microsoft.com/office/drawing/2014/main" id="{00000000-0008-0000-1000-00001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2552" name="Option Button 24" hidden="1">
              <a:extLst>
                <a:ext uri="{63B3BB69-23CF-44E3-9099-C40C66FF867C}">
                  <a14:compatExt spid="_x0000_s22552"/>
                </a:ext>
                <a:ext uri="{FF2B5EF4-FFF2-40B4-BE49-F238E27FC236}">
                  <a16:creationId xmlns:a16="http://schemas.microsoft.com/office/drawing/2014/main" id="{00000000-0008-0000-1000-00001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2553" name="Option Button 25" hidden="1">
              <a:extLst>
                <a:ext uri="{63B3BB69-23CF-44E3-9099-C40C66FF867C}">
                  <a14:compatExt spid="_x0000_s22553"/>
                </a:ext>
                <a:ext uri="{FF2B5EF4-FFF2-40B4-BE49-F238E27FC236}">
                  <a16:creationId xmlns:a16="http://schemas.microsoft.com/office/drawing/2014/main" id="{00000000-0008-0000-1000-00001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3553" name="Option Butto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1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3554" name="Option Butto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1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3555" name="Option Button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1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3556" name="Option Button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1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3557" name="Option Button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1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3558" name="Option Button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1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3559" name="Option Button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1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3560" name="Option Button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1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3561" name="Option Button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1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3562" name="Option Button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1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3563" name="Option Button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1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3564" name="Option Button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1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3565" name="Option Button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1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3566" name="Option Button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1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3567" name="Option Button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1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3568" name="Option Button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1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3569" name="Option Button 17" hidden="1">
              <a:extLst>
                <a:ext uri="{63B3BB69-23CF-44E3-9099-C40C66FF867C}">
                  <a14:compatExt spid="_x0000_s23569"/>
                </a:ext>
                <a:ext uri="{FF2B5EF4-FFF2-40B4-BE49-F238E27FC236}">
                  <a16:creationId xmlns:a16="http://schemas.microsoft.com/office/drawing/2014/main" id="{00000000-0008-0000-1100-00001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3570" name="Option Button 18" hidden="1">
              <a:extLst>
                <a:ext uri="{63B3BB69-23CF-44E3-9099-C40C66FF867C}">
                  <a14:compatExt spid="_x0000_s23570"/>
                </a:ext>
                <a:ext uri="{FF2B5EF4-FFF2-40B4-BE49-F238E27FC236}">
                  <a16:creationId xmlns:a16="http://schemas.microsoft.com/office/drawing/2014/main" id="{00000000-0008-0000-1100-00001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3571" name="Option Button 19" hidden="1">
              <a:extLst>
                <a:ext uri="{63B3BB69-23CF-44E3-9099-C40C66FF867C}">
                  <a14:compatExt spid="_x0000_s23571"/>
                </a:ext>
                <a:ext uri="{FF2B5EF4-FFF2-40B4-BE49-F238E27FC236}">
                  <a16:creationId xmlns:a16="http://schemas.microsoft.com/office/drawing/2014/main" id="{00000000-0008-0000-1100-00001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3572" name="Option Button 20" hidden="1">
              <a:extLst>
                <a:ext uri="{63B3BB69-23CF-44E3-9099-C40C66FF867C}">
                  <a14:compatExt spid="_x0000_s23572"/>
                </a:ext>
                <a:ext uri="{FF2B5EF4-FFF2-40B4-BE49-F238E27FC236}">
                  <a16:creationId xmlns:a16="http://schemas.microsoft.com/office/drawing/2014/main" id="{00000000-0008-0000-1100-00001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3573" name="Option Button 21" hidden="1">
              <a:extLst>
                <a:ext uri="{63B3BB69-23CF-44E3-9099-C40C66FF867C}">
                  <a14:compatExt spid="_x0000_s23573"/>
                </a:ext>
                <a:ext uri="{FF2B5EF4-FFF2-40B4-BE49-F238E27FC236}">
                  <a16:creationId xmlns:a16="http://schemas.microsoft.com/office/drawing/2014/main" id="{00000000-0008-0000-1100-00001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3574" name="Option Button 22" hidden="1">
              <a:extLst>
                <a:ext uri="{63B3BB69-23CF-44E3-9099-C40C66FF867C}">
                  <a14:compatExt spid="_x0000_s23574"/>
                </a:ext>
                <a:ext uri="{FF2B5EF4-FFF2-40B4-BE49-F238E27FC236}">
                  <a16:creationId xmlns:a16="http://schemas.microsoft.com/office/drawing/2014/main" id="{00000000-0008-0000-1100-00001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3575" name="Option Button 23" hidden="1">
              <a:extLst>
                <a:ext uri="{63B3BB69-23CF-44E3-9099-C40C66FF867C}">
                  <a14:compatExt spid="_x0000_s23575"/>
                </a:ext>
                <a:ext uri="{FF2B5EF4-FFF2-40B4-BE49-F238E27FC236}">
                  <a16:creationId xmlns:a16="http://schemas.microsoft.com/office/drawing/2014/main" id="{00000000-0008-0000-1100-00001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3576" name="Option Button 24" hidden="1">
              <a:extLst>
                <a:ext uri="{63B3BB69-23CF-44E3-9099-C40C66FF867C}">
                  <a14:compatExt spid="_x0000_s23576"/>
                </a:ext>
                <a:ext uri="{FF2B5EF4-FFF2-40B4-BE49-F238E27FC236}">
                  <a16:creationId xmlns:a16="http://schemas.microsoft.com/office/drawing/2014/main" id="{00000000-0008-0000-1100-00001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3577" name="Option Button 25" hidden="1">
              <a:extLst>
                <a:ext uri="{63B3BB69-23CF-44E3-9099-C40C66FF867C}">
                  <a14:compatExt spid="_x0000_s23577"/>
                </a:ext>
                <a:ext uri="{FF2B5EF4-FFF2-40B4-BE49-F238E27FC236}">
                  <a16:creationId xmlns:a16="http://schemas.microsoft.com/office/drawing/2014/main" id="{00000000-0008-0000-1100-00001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4577" name="Option Butto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12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4578" name="Option Button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12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4579" name="Option Button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0000000-0008-0000-12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4580" name="Option Button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00000000-0008-0000-12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4581" name="Option Button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00000000-0008-0000-12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4582" name="Option Button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00000000-0008-0000-12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4583" name="Option Button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00000000-0008-0000-12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4584" name="Option Button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00000000-0008-0000-12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4585" name="Option Button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00000000-0008-0000-12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4586" name="Option Button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00000000-0008-0000-12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4587" name="Option Button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00000000-0008-0000-1200-00000B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4588" name="Option Button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00000000-0008-0000-1200-00000C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4589" name="Option Button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00000000-0008-0000-1200-00000D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4590" name="Option Button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00000000-0008-0000-1200-00000E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4591" name="Option Button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00000000-0008-0000-1200-00000F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4592" name="Option Button 16" hidden="1">
              <a:extLst>
                <a:ext uri="{63B3BB69-23CF-44E3-9099-C40C66FF867C}">
                  <a14:compatExt spid="_x0000_s24592"/>
                </a:ext>
                <a:ext uri="{FF2B5EF4-FFF2-40B4-BE49-F238E27FC236}">
                  <a16:creationId xmlns:a16="http://schemas.microsoft.com/office/drawing/2014/main" id="{00000000-0008-0000-1200-000010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4593" name="Option Button 17" hidden="1">
              <a:extLst>
                <a:ext uri="{63B3BB69-23CF-44E3-9099-C40C66FF867C}">
                  <a14:compatExt spid="_x0000_s24593"/>
                </a:ext>
                <a:ext uri="{FF2B5EF4-FFF2-40B4-BE49-F238E27FC236}">
                  <a16:creationId xmlns:a16="http://schemas.microsoft.com/office/drawing/2014/main" id="{00000000-0008-0000-1200-00001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4594" name="Option Button 18" hidden="1">
              <a:extLst>
                <a:ext uri="{63B3BB69-23CF-44E3-9099-C40C66FF867C}">
                  <a14:compatExt spid="_x0000_s24594"/>
                </a:ext>
                <a:ext uri="{FF2B5EF4-FFF2-40B4-BE49-F238E27FC236}">
                  <a16:creationId xmlns:a16="http://schemas.microsoft.com/office/drawing/2014/main" id="{00000000-0008-0000-1200-00001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4595" name="Option Button 19" hidden="1">
              <a:extLst>
                <a:ext uri="{63B3BB69-23CF-44E3-9099-C40C66FF867C}">
                  <a14:compatExt spid="_x0000_s24595"/>
                </a:ext>
                <a:ext uri="{FF2B5EF4-FFF2-40B4-BE49-F238E27FC236}">
                  <a16:creationId xmlns:a16="http://schemas.microsoft.com/office/drawing/2014/main" id="{00000000-0008-0000-1200-00001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4596" name="Option Button 20" hidden="1">
              <a:extLst>
                <a:ext uri="{63B3BB69-23CF-44E3-9099-C40C66FF867C}">
                  <a14:compatExt spid="_x0000_s24596"/>
                </a:ext>
                <a:ext uri="{FF2B5EF4-FFF2-40B4-BE49-F238E27FC236}">
                  <a16:creationId xmlns:a16="http://schemas.microsoft.com/office/drawing/2014/main" id="{00000000-0008-0000-1200-00001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4597" name="Option Button 21" hidden="1">
              <a:extLst>
                <a:ext uri="{63B3BB69-23CF-44E3-9099-C40C66FF867C}">
                  <a14:compatExt spid="_x0000_s24597"/>
                </a:ext>
                <a:ext uri="{FF2B5EF4-FFF2-40B4-BE49-F238E27FC236}">
                  <a16:creationId xmlns:a16="http://schemas.microsoft.com/office/drawing/2014/main" id="{00000000-0008-0000-1200-00001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4598" name="Option Button 22" hidden="1">
              <a:extLst>
                <a:ext uri="{63B3BB69-23CF-44E3-9099-C40C66FF867C}">
                  <a14:compatExt spid="_x0000_s24598"/>
                </a:ext>
                <a:ext uri="{FF2B5EF4-FFF2-40B4-BE49-F238E27FC236}">
                  <a16:creationId xmlns:a16="http://schemas.microsoft.com/office/drawing/2014/main" id="{00000000-0008-0000-1200-00001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4599" name="Option Button 23" hidden="1">
              <a:extLst>
                <a:ext uri="{63B3BB69-23CF-44E3-9099-C40C66FF867C}">
                  <a14:compatExt spid="_x0000_s24599"/>
                </a:ext>
                <a:ext uri="{FF2B5EF4-FFF2-40B4-BE49-F238E27FC236}">
                  <a16:creationId xmlns:a16="http://schemas.microsoft.com/office/drawing/2014/main" id="{00000000-0008-0000-1200-00001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4600" name="Option Button 24" hidden="1">
              <a:extLst>
                <a:ext uri="{63B3BB69-23CF-44E3-9099-C40C66FF867C}">
                  <a14:compatExt spid="_x0000_s24600"/>
                </a:ext>
                <a:ext uri="{FF2B5EF4-FFF2-40B4-BE49-F238E27FC236}">
                  <a16:creationId xmlns:a16="http://schemas.microsoft.com/office/drawing/2014/main" id="{00000000-0008-0000-1200-00001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4601" name="Option Button 25" hidden="1">
              <a:extLst>
                <a:ext uri="{63B3BB69-23CF-44E3-9099-C40C66FF867C}">
                  <a14:compatExt spid="_x0000_s24601"/>
                </a:ext>
                <a:ext uri="{FF2B5EF4-FFF2-40B4-BE49-F238E27FC236}">
                  <a16:creationId xmlns:a16="http://schemas.microsoft.com/office/drawing/2014/main" id="{00000000-0008-0000-1200-00001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13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13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5603" name="Option Button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13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5604" name="Option Button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13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5605" name="Option Button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13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5606" name="Option Button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13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5607" name="Option Button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13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5608" name="Option Button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13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5609" name="Option Button 9" hidden="1">
              <a:extLst>
                <a:ext uri="{63B3BB69-23CF-44E3-9099-C40C66FF867C}">
                  <a14:compatExt spid="_x0000_s25609"/>
                </a:ext>
                <a:ext uri="{FF2B5EF4-FFF2-40B4-BE49-F238E27FC236}">
                  <a16:creationId xmlns:a16="http://schemas.microsoft.com/office/drawing/2014/main" id="{00000000-0008-0000-1300-00000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5610" name="Option Button 10" hidden="1">
              <a:extLst>
                <a:ext uri="{63B3BB69-23CF-44E3-9099-C40C66FF867C}">
                  <a14:compatExt spid="_x0000_s25610"/>
                </a:ext>
                <a:ext uri="{FF2B5EF4-FFF2-40B4-BE49-F238E27FC236}">
                  <a16:creationId xmlns:a16="http://schemas.microsoft.com/office/drawing/2014/main" id="{00000000-0008-0000-1300-00000A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5611" name="Option Button 11" hidden="1">
              <a:extLst>
                <a:ext uri="{63B3BB69-23CF-44E3-9099-C40C66FF867C}">
                  <a14:compatExt spid="_x0000_s25611"/>
                </a:ext>
                <a:ext uri="{FF2B5EF4-FFF2-40B4-BE49-F238E27FC236}">
                  <a16:creationId xmlns:a16="http://schemas.microsoft.com/office/drawing/2014/main" id="{00000000-0008-0000-1300-00000B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5612" name="Option Button 12" hidden="1">
              <a:extLst>
                <a:ext uri="{63B3BB69-23CF-44E3-9099-C40C66FF867C}">
                  <a14:compatExt spid="_x0000_s25612"/>
                </a:ext>
                <a:ext uri="{FF2B5EF4-FFF2-40B4-BE49-F238E27FC236}">
                  <a16:creationId xmlns:a16="http://schemas.microsoft.com/office/drawing/2014/main" id="{00000000-0008-0000-1300-00000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5613" name="Option Button 13" hidden="1">
              <a:extLst>
                <a:ext uri="{63B3BB69-23CF-44E3-9099-C40C66FF867C}">
                  <a14:compatExt spid="_x0000_s25613"/>
                </a:ext>
                <a:ext uri="{FF2B5EF4-FFF2-40B4-BE49-F238E27FC236}">
                  <a16:creationId xmlns:a16="http://schemas.microsoft.com/office/drawing/2014/main" id="{00000000-0008-0000-1300-00000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5614" name="Option Button 14" hidden="1">
              <a:extLst>
                <a:ext uri="{63B3BB69-23CF-44E3-9099-C40C66FF867C}">
                  <a14:compatExt spid="_x0000_s25614"/>
                </a:ext>
                <a:ext uri="{FF2B5EF4-FFF2-40B4-BE49-F238E27FC236}">
                  <a16:creationId xmlns:a16="http://schemas.microsoft.com/office/drawing/2014/main" id="{00000000-0008-0000-1300-00000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5615" name="Option Button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13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5616" name="Option Button 16" hidden="1">
              <a:extLst>
                <a:ext uri="{63B3BB69-23CF-44E3-9099-C40C66FF867C}">
                  <a14:compatExt spid="_x0000_s25616"/>
                </a:ext>
                <a:ext uri="{FF2B5EF4-FFF2-40B4-BE49-F238E27FC236}">
                  <a16:creationId xmlns:a16="http://schemas.microsoft.com/office/drawing/2014/main" id="{00000000-0008-0000-1300-00001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5617" name="Option Button 17" hidden="1">
              <a:extLst>
                <a:ext uri="{63B3BB69-23CF-44E3-9099-C40C66FF867C}">
                  <a14:compatExt spid="_x0000_s25617"/>
                </a:ext>
                <a:ext uri="{FF2B5EF4-FFF2-40B4-BE49-F238E27FC236}">
                  <a16:creationId xmlns:a16="http://schemas.microsoft.com/office/drawing/2014/main" id="{00000000-0008-0000-1300-00001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5618" name="Option Button 18" hidden="1">
              <a:extLst>
                <a:ext uri="{63B3BB69-23CF-44E3-9099-C40C66FF867C}">
                  <a14:compatExt spid="_x0000_s25618"/>
                </a:ext>
                <a:ext uri="{FF2B5EF4-FFF2-40B4-BE49-F238E27FC236}">
                  <a16:creationId xmlns:a16="http://schemas.microsoft.com/office/drawing/2014/main" id="{00000000-0008-0000-1300-00001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5619" name="Option Button 19" hidden="1">
              <a:extLst>
                <a:ext uri="{63B3BB69-23CF-44E3-9099-C40C66FF867C}">
                  <a14:compatExt spid="_x0000_s25619"/>
                </a:ext>
                <a:ext uri="{FF2B5EF4-FFF2-40B4-BE49-F238E27FC236}">
                  <a16:creationId xmlns:a16="http://schemas.microsoft.com/office/drawing/2014/main" id="{00000000-0008-0000-1300-00001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5620" name="Option Button 20" hidden="1">
              <a:extLst>
                <a:ext uri="{63B3BB69-23CF-44E3-9099-C40C66FF867C}">
                  <a14:compatExt spid="_x0000_s25620"/>
                </a:ext>
                <a:ext uri="{FF2B5EF4-FFF2-40B4-BE49-F238E27FC236}">
                  <a16:creationId xmlns:a16="http://schemas.microsoft.com/office/drawing/2014/main" id="{00000000-0008-0000-1300-00001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5621" name="Option Button 21" hidden="1">
              <a:extLst>
                <a:ext uri="{63B3BB69-23CF-44E3-9099-C40C66FF867C}">
                  <a14:compatExt spid="_x0000_s25621"/>
                </a:ext>
                <a:ext uri="{FF2B5EF4-FFF2-40B4-BE49-F238E27FC236}">
                  <a16:creationId xmlns:a16="http://schemas.microsoft.com/office/drawing/2014/main" id="{00000000-0008-0000-1300-00001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5622" name="Option Button 22" hidden="1">
              <a:extLst>
                <a:ext uri="{63B3BB69-23CF-44E3-9099-C40C66FF867C}">
                  <a14:compatExt spid="_x0000_s25622"/>
                </a:ext>
                <a:ext uri="{FF2B5EF4-FFF2-40B4-BE49-F238E27FC236}">
                  <a16:creationId xmlns:a16="http://schemas.microsoft.com/office/drawing/2014/main" id="{00000000-0008-0000-1300-00001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5623" name="Option Button 23" hidden="1">
              <a:extLst>
                <a:ext uri="{63B3BB69-23CF-44E3-9099-C40C66FF867C}">
                  <a14:compatExt spid="_x0000_s25623"/>
                </a:ext>
                <a:ext uri="{FF2B5EF4-FFF2-40B4-BE49-F238E27FC236}">
                  <a16:creationId xmlns:a16="http://schemas.microsoft.com/office/drawing/2014/main" id="{00000000-0008-0000-1300-00001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5624" name="Option Button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13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5625" name="Option Button 25" hidden="1">
              <a:extLst>
                <a:ext uri="{63B3BB69-23CF-44E3-9099-C40C66FF867C}">
                  <a14:compatExt spid="_x0000_s25625"/>
                </a:ext>
                <a:ext uri="{FF2B5EF4-FFF2-40B4-BE49-F238E27FC236}">
                  <a16:creationId xmlns:a16="http://schemas.microsoft.com/office/drawing/2014/main" id="{00000000-0008-0000-1300-000019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6625" name="Option Butto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14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6626" name="Option Button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14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6627" name="Option Button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14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6628" name="Option Button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14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6629" name="Option Button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14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6630" name="Option Button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14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6631" name="Option Button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14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6632" name="Option Button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14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6633" name="Option Button 9" hidden="1">
              <a:extLst>
                <a:ext uri="{63B3BB69-23CF-44E3-9099-C40C66FF867C}">
                  <a14:compatExt spid="_x0000_s26633"/>
                </a:ext>
                <a:ext uri="{FF2B5EF4-FFF2-40B4-BE49-F238E27FC236}">
                  <a16:creationId xmlns:a16="http://schemas.microsoft.com/office/drawing/2014/main" id="{00000000-0008-0000-1400-00000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6634" name="Option Button 10" hidden="1">
              <a:extLst>
                <a:ext uri="{63B3BB69-23CF-44E3-9099-C40C66FF867C}">
                  <a14:compatExt spid="_x0000_s26634"/>
                </a:ext>
                <a:ext uri="{FF2B5EF4-FFF2-40B4-BE49-F238E27FC236}">
                  <a16:creationId xmlns:a16="http://schemas.microsoft.com/office/drawing/2014/main" id="{00000000-0008-0000-1400-00000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6635" name="Option Button 11" hidden="1">
              <a:extLst>
                <a:ext uri="{63B3BB69-23CF-44E3-9099-C40C66FF867C}">
                  <a14:compatExt spid="_x0000_s26635"/>
                </a:ext>
                <a:ext uri="{FF2B5EF4-FFF2-40B4-BE49-F238E27FC236}">
                  <a16:creationId xmlns:a16="http://schemas.microsoft.com/office/drawing/2014/main" id="{00000000-0008-0000-1400-00000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6636" name="Option Button 12" hidden="1">
              <a:extLst>
                <a:ext uri="{63B3BB69-23CF-44E3-9099-C40C66FF867C}">
                  <a14:compatExt spid="_x0000_s26636"/>
                </a:ext>
                <a:ext uri="{FF2B5EF4-FFF2-40B4-BE49-F238E27FC236}">
                  <a16:creationId xmlns:a16="http://schemas.microsoft.com/office/drawing/2014/main" id="{00000000-0008-0000-1400-00000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6637" name="Option Button 13" hidden="1">
              <a:extLst>
                <a:ext uri="{63B3BB69-23CF-44E3-9099-C40C66FF867C}">
                  <a14:compatExt spid="_x0000_s26637"/>
                </a:ext>
                <a:ext uri="{FF2B5EF4-FFF2-40B4-BE49-F238E27FC236}">
                  <a16:creationId xmlns:a16="http://schemas.microsoft.com/office/drawing/2014/main" id="{00000000-0008-0000-1400-00000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6638" name="Option Button 14" hidden="1">
              <a:extLst>
                <a:ext uri="{63B3BB69-23CF-44E3-9099-C40C66FF867C}">
                  <a14:compatExt spid="_x0000_s26638"/>
                </a:ext>
                <a:ext uri="{FF2B5EF4-FFF2-40B4-BE49-F238E27FC236}">
                  <a16:creationId xmlns:a16="http://schemas.microsoft.com/office/drawing/2014/main" id="{00000000-0008-0000-1400-00000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6639" name="Option Button 15" hidden="1">
              <a:extLst>
                <a:ext uri="{63B3BB69-23CF-44E3-9099-C40C66FF867C}">
                  <a14:compatExt spid="_x0000_s26639"/>
                </a:ext>
                <a:ext uri="{FF2B5EF4-FFF2-40B4-BE49-F238E27FC236}">
                  <a16:creationId xmlns:a16="http://schemas.microsoft.com/office/drawing/2014/main" id="{00000000-0008-0000-1400-00000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6640" name="Option Button 16" hidden="1">
              <a:extLst>
                <a:ext uri="{63B3BB69-23CF-44E3-9099-C40C66FF867C}">
                  <a14:compatExt spid="_x0000_s26640"/>
                </a:ext>
                <a:ext uri="{FF2B5EF4-FFF2-40B4-BE49-F238E27FC236}">
                  <a16:creationId xmlns:a16="http://schemas.microsoft.com/office/drawing/2014/main" id="{00000000-0008-0000-1400-00001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6641" name="Option Button 17" hidden="1">
              <a:extLst>
                <a:ext uri="{63B3BB69-23CF-44E3-9099-C40C66FF867C}">
                  <a14:compatExt spid="_x0000_s26641"/>
                </a:ext>
                <a:ext uri="{FF2B5EF4-FFF2-40B4-BE49-F238E27FC236}">
                  <a16:creationId xmlns:a16="http://schemas.microsoft.com/office/drawing/2014/main" id="{00000000-0008-0000-1400-00001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6642" name="Option Button 18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:a16="http://schemas.microsoft.com/office/drawing/2014/main" id="{00000000-0008-0000-1400-00001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6643" name="Option Button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id="{00000000-0008-0000-1400-00001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6644" name="Option Button 20" hidden="1">
              <a:extLst>
                <a:ext uri="{63B3BB69-23CF-44E3-9099-C40C66FF867C}">
                  <a14:compatExt spid="_x0000_s26644"/>
                </a:ext>
                <a:ext uri="{FF2B5EF4-FFF2-40B4-BE49-F238E27FC236}">
                  <a16:creationId xmlns:a16="http://schemas.microsoft.com/office/drawing/2014/main" id="{00000000-0008-0000-1400-00001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6645" name="Option Button 21" hidden="1">
              <a:extLst>
                <a:ext uri="{63B3BB69-23CF-44E3-9099-C40C66FF867C}">
                  <a14:compatExt spid="_x0000_s26645"/>
                </a:ext>
                <a:ext uri="{FF2B5EF4-FFF2-40B4-BE49-F238E27FC236}">
                  <a16:creationId xmlns:a16="http://schemas.microsoft.com/office/drawing/2014/main" id="{00000000-0008-0000-1400-00001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6646" name="Option Button 22" hidden="1">
              <a:extLst>
                <a:ext uri="{63B3BB69-23CF-44E3-9099-C40C66FF867C}">
                  <a14:compatExt spid="_x0000_s26646"/>
                </a:ext>
                <a:ext uri="{FF2B5EF4-FFF2-40B4-BE49-F238E27FC236}">
                  <a16:creationId xmlns:a16="http://schemas.microsoft.com/office/drawing/2014/main" id="{00000000-0008-0000-1400-00001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6647" name="Option Button 23" hidden="1">
              <a:extLst>
                <a:ext uri="{63B3BB69-23CF-44E3-9099-C40C66FF867C}">
                  <a14:compatExt spid="_x0000_s26647"/>
                </a:ext>
                <a:ext uri="{FF2B5EF4-FFF2-40B4-BE49-F238E27FC236}">
                  <a16:creationId xmlns:a16="http://schemas.microsoft.com/office/drawing/2014/main" id="{00000000-0008-0000-1400-00001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6648" name="Option Button 24" hidden="1">
              <a:extLst>
                <a:ext uri="{63B3BB69-23CF-44E3-9099-C40C66FF867C}">
                  <a14:compatExt spid="_x0000_s26648"/>
                </a:ext>
                <a:ext uri="{FF2B5EF4-FFF2-40B4-BE49-F238E27FC236}">
                  <a16:creationId xmlns:a16="http://schemas.microsoft.com/office/drawing/2014/main" id="{00000000-0008-0000-1400-00001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6649" name="Option Button 25" hidden="1">
              <a:extLst>
                <a:ext uri="{63B3BB69-23CF-44E3-9099-C40C66FF867C}">
                  <a14:compatExt spid="_x0000_s26649"/>
                </a:ext>
                <a:ext uri="{FF2B5EF4-FFF2-40B4-BE49-F238E27FC236}">
                  <a16:creationId xmlns:a16="http://schemas.microsoft.com/office/drawing/2014/main" id="{00000000-0008-0000-1400-00001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7649" name="Option 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15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7650" name="Option 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15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7651" name="Option 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15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7652" name="Option Button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15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7653" name="Option Button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15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7654" name="Option Button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15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7655" name="Option Button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15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7656" name="Option Button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15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7657" name="Option Button 9" hidden="1">
              <a:extLst>
                <a:ext uri="{63B3BB69-23CF-44E3-9099-C40C66FF867C}">
                  <a14:compatExt spid="_x0000_s27657"/>
                </a:ext>
                <a:ext uri="{FF2B5EF4-FFF2-40B4-BE49-F238E27FC236}">
                  <a16:creationId xmlns:a16="http://schemas.microsoft.com/office/drawing/2014/main" id="{00000000-0008-0000-1500-00000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7658" name="Option Button 10" hidden="1">
              <a:extLst>
                <a:ext uri="{63B3BB69-23CF-44E3-9099-C40C66FF867C}">
                  <a14:compatExt spid="_x0000_s27658"/>
                </a:ext>
                <a:ext uri="{FF2B5EF4-FFF2-40B4-BE49-F238E27FC236}">
                  <a16:creationId xmlns:a16="http://schemas.microsoft.com/office/drawing/2014/main" id="{00000000-0008-0000-1500-00000A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7659" name="Option Button 11" hidden="1">
              <a:extLst>
                <a:ext uri="{63B3BB69-23CF-44E3-9099-C40C66FF867C}">
                  <a14:compatExt spid="_x0000_s27659"/>
                </a:ext>
                <a:ext uri="{FF2B5EF4-FFF2-40B4-BE49-F238E27FC236}">
                  <a16:creationId xmlns:a16="http://schemas.microsoft.com/office/drawing/2014/main" id="{00000000-0008-0000-1500-00000B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7660" name="Option Button 12" hidden="1">
              <a:extLst>
                <a:ext uri="{63B3BB69-23CF-44E3-9099-C40C66FF867C}">
                  <a14:compatExt spid="_x0000_s27660"/>
                </a:ext>
                <a:ext uri="{FF2B5EF4-FFF2-40B4-BE49-F238E27FC236}">
                  <a16:creationId xmlns:a16="http://schemas.microsoft.com/office/drawing/2014/main" id="{00000000-0008-0000-1500-00000C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7661" name="Option Button 13" hidden="1">
              <a:extLst>
                <a:ext uri="{63B3BB69-23CF-44E3-9099-C40C66FF867C}">
                  <a14:compatExt spid="_x0000_s27661"/>
                </a:ext>
                <a:ext uri="{FF2B5EF4-FFF2-40B4-BE49-F238E27FC236}">
                  <a16:creationId xmlns:a16="http://schemas.microsoft.com/office/drawing/2014/main" id="{00000000-0008-0000-1500-00000D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7662" name="Option Button 14" hidden="1">
              <a:extLst>
                <a:ext uri="{63B3BB69-23CF-44E3-9099-C40C66FF867C}">
                  <a14:compatExt spid="_x0000_s27662"/>
                </a:ext>
                <a:ext uri="{FF2B5EF4-FFF2-40B4-BE49-F238E27FC236}">
                  <a16:creationId xmlns:a16="http://schemas.microsoft.com/office/drawing/2014/main" id="{00000000-0008-0000-1500-00000E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7663" name="Option Button 15" hidden="1">
              <a:extLst>
                <a:ext uri="{63B3BB69-23CF-44E3-9099-C40C66FF867C}">
                  <a14:compatExt spid="_x0000_s27663"/>
                </a:ext>
                <a:ext uri="{FF2B5EF4-FFF2-40B4-BE49-F238E27FC236}">
                  <a16:creationId xmlns:a16="http://schemas.microsoft.com/office/drawing/2014/main" id="{00000000-0008-0000-1500-00000F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7664" name="Option Button 16" hidden="1">
              <a:extLst>
                <a:ext uri="{63B3BB69-23CF-44E3-9099-C40C66FF867C}">
                  <a14:compatExt spid="_x0000_s27664"/>
                </a:ext>
                <a:ext uri="{FF2B5EF4-FFF2-40B4-BE49-F238E27FC236}">
                  <a16:creationId xmlns:a16="http://schemas.microsoft.com/office/drawing/2014/main" id="{00000000-0008-0000-1500-000010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7665" name="Option Button 17" hidden="1">
              <a:extLst>
                <a:ext uri="{63B3BB69-23CF-44E3-9099-C40C66FF867C}">
                  <a14:compatExt spid="_x0000_s27665"/>
                </a:ext>
                <a:ext uri="{FF2B5EF4-FFF2-40B4-BE49-F238E27FC236}">
                  <a16:creationId xmlns:a16="http://schemas.microsoft.com/office/drawing/2014/main" id="{00000000-0008-0000-1500-00001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7666" name="Option Button 18" hidden="1">
              <a:extLst>
                <a:ext uri="{63B3BB69-23CF-44E3-9099-C40C66FF867C}">
                  <a14:compatExt spid="_x0000_s27666"/>
                </a:ext>
                <a:ext uri="{FF2B5EF4-FFF2-40B4-BE49-F238E27FC236}">
                  <a16:creationId xmlns:a16="http://schemas.microsoft.com/office/drawing/2014/main" id="{00000000-0008-0000-1500-00001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7667" name="Option Button 19" hidden="1">
              <a:extLst>
                <a:ext uri="{63B3BB69-23CF-44E3-9099-C40C66FF867C}">
                  <a14:compatExt spid="_x0000_s27667"/>
                </a:ext>
                <a:ext uri="{FF2B5EF4-FFF2-40B4-BE49-F238E27FC236}">
                  <a16:creationId xmlns:a16="http://schemas.microsoft.com/office/drawing/2014/main" id="{00000000-0008-0000-1500-00001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7668" name="Option Button 20" hidden="1">
              <a:extLst>
                <a:ext uri="{63B3BB69-23CF-44E3-9099-C40C66FF867C}">
                  <a14:compatExt spid="_x0000_s27668"/>
                </a:ext>
                <a:ext uri="{FF2B5EF4-FFF2-40B4-BE49-F238E27FC236}">
                  <a16:creationId xmlns:a16="http://schemas.microsoft.com/office/drawing/2014/main" id="{00000000-0008-0000-1500-00001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7669" name="Option Button 21" hidden="1">
              <a:extLst>
                <a:ext uri="{63B3BB69-23CF-44E3-9099-C40C66FF867C}">
                  <a14:compatExt spid="_x0000_s27669"/>
                </a:ext>
                <a:ext uri="{FF2B5EF4-FFF2-40B4-BE49-F238E27FC236}">
                  <a16:creationId xmlns:a16="http://schemas.microsoft.com/office/drawing/2014/main" id="{00000000-0008-0000-1500-00001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7670" name="Option Button 22" hidden="1">
              <a:extLst>
                <a:ext uri="{63B3BB69-23CF-44E3-9099-C40C66FF867C}">
                  <a14:compatExt spid="_x0000_s27670"/>
                </a:ext>
                <a:ext uri="{FF2B5EF4-FFF2-40B4-BE49-F238E27FC236}">
                  <a16:creationId xmlns:a16="http://schemas.microsoft.com/office/drawing/2014/main" id="{00000000-0008-0000-1500-00001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7671" name="Option Button 23" hidden="1">
              <a:extLst>
                <a:ext uri="{63B3BB69-23CF-44E3-9099-C40C66FF867C}">
                  <a14:compatExt spid="_x0000_s27671"/>
                </a:ext>
                <a:ext uri="{FF2B5EF4-FFF2-40B4-BE49-F238E27FC236}">
                  <a16:creationId xmlns:a16="http://schemas.microsoft.com/office/drawing/2014/main" id="{00000000-0008-0000-1500-00001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7672" name="Option Button 24" hidden="1">
              <a:extLst>
                <a:ext uri="{63B3BB69-23CF-44E3-9099-C40C66FF867C}">
                  <a14:compatExt spid="_x0000_s27672"/>
                </a:ext>
                <a:ext uri="{FF2B5EF4-FFF2-40B4-BE49-F238E27FC236}">
                  <a16:creationId xmlns:a16="http://schemas.microsoft.com/office/drawing/2014/main" id="{00000000-0008-0000-1500-00001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7673" name="Option Button 25" hidden="1">
              <a:extLst>
                <a:ext uri="{63B3BB69-23CF-44E3-9099-C40C66FF867C}">
                  <a14:compatExt spid="_x0000_s27673"/>
                </a:ext>
                <a:ext uri="{FF2B5EF4-FFF2-40B4-BE49-F238E27FC236}">
                  <a16:creationId xmlns:a16="http://schemas.microsoft.com/office/drawing/2014/main" id="{00000000-0008-0000-1500-000019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8673" name="Option Butto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16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8674" name="Option Butto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16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8675" name="Option Button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16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8676" name="Option Button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16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8677" name="Option Button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16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8678" name="Option Button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16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8679" name="Option Button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16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8680" name="Option Button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16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8681" name="Option Button 9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16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8682" name="Option Button 10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16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8683" name="Option Button 11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16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8684" name="Option Button 12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16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8685" name="Option Button 13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16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8686" name="Option Button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16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8687" name="Option Button 15" hidden="1">
              <a:extLst>
                <a:ext uri="{63B3BB69-23CF-44E3-9099-C40C66FF867C}">
                  <a14:compatExt spid="_x0000_s28687"/>
                </a:ext>
                <a:ext uri="{FF2B5EF4-FFF2-40B4-BE49-F238E27FC236}">
                  <a16:creationId xmlns:a16="http://schemas.microsoft.com/office/drawing/2014/main" id="{00000000-0008-0000-1600-00000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8688" name="Option Button 16" hidden="1">
              <a:extLst>
                <a:ext uri="{63B3BB69-23CF-44E3-9099-C40C66FF867C}">
                  <a14:compatExt spid="_x0000_s28688"/>
                </a:ext>
                <a:ext uri="{FF2B5EF4-FFF2-40B4-BE49-F238E27FC236}">
                  <a16:creationId xmlns:a16="http://schemas.microsoft.com/office/drawing/2014/main" id="{00000000-0008-0000-1600-000010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8689" name="Option Button 17" hidden="1">
              <a:extLst>
                <a:ext uri="{63B3BB69-23CF-44E3-9099-C40C66FF867C}">
                  <a14:compatExt spid="_x0000_s28689"/>
                </a:ext>
                <a:ext uri="{FF2B5EF4-FFF2-40B4-BE49-F238E27FC236}">
                  <a16:creationId xmlns:a16="http://schemas.microsoft.com/office/drawing/2014/main" id="{00000000-0008-0000-1600-00001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8690" name="Option Button 18" hidden="1">
              <a:extLst>
                <a:ext uri="{63B3BB69-23CF-44E3-9099-C40C66FF867C}">
                  <a14:compatExt spid="_x0000_s28690"/>
                </a:ext>
                <a:ext uri="{FF2B5EF4-FFF2-40B4-BE49-F238E27FC236}">
                  <a16:creationId xmlns:a16="http://schemas.microsoft.com/office/drawing/2014/main" id="{00000000-0008-0000-1600-00001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8691" name="Option Button 19" hidden="1">
              <a:extLst>
                <a:ext uri="{63B3BB69-23CF-44E3-9099-C40C66FF867C}">
                  <a14:compatExt spid="_x0000_s28691"/>
                </a:ext>
                <a:ext uri="{FF2B5EF4-FFF2-40B4-BE49-F238E27FC236}">
                  <a16:creationId xmlns:a16="http://schemas.microsoft.com/office/drawing/2014/main" id="{00000000-0008-0000-1600-00001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8692" name="Option Button 20" hidden="1">
              <a:extLst>
                <a:ext uri="{63B3BB69-23CF-44E3-9099-C40C66FF867C}">
                  <a14:compatExt spid="_x0000_s28692"/>
                </a:ext>
                <a:ext uri="{FF2B5EF4-FFF2-40B4-BE49-F238E27FC236}">
                  <a16:creationId xmlns:a16="http://schemas.microsoft.com/office/drawing/2014/main" id="{00000000-0008-0000-1600-00001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8693" name="Option Button 21" hidden="1">
              <a:extLst>
                <a:ext uri="{63B3BB69-23CF-44E3-9099-C40C66FF867C}">
                  <a14:compatExt spid="_x0000_s28693"/>
                </a:ext>
                <a:ext uri="{FF2B5EF4-FFF2-40B4-BE49-F238E27FC236}">
                  <a16:creationId xmlns:a16="http://schemas.microsoft.com/office/drawing/2014/main" id="{00000000-0008-0000-1600-00001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8694" name="Option Button 22" hidden="1">
              <a:extLst>
                <a:ext uri="{63B3BB69-23CF-44E3-9099-C40C66FF867C}">
                  <a14:compatExt spid="_x0000_s28694"/>
                </a:ext>
                <a:ext uri="{FF2B5EF4-FFF2-40B4-BE49-F238E27FC236}">
                  <a16:creationId xmlns:a16="http://schemas.microsoft.com/office/drawing/2014/main" id="{00000000-0008-0000-1600-00001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8695" name="Option Button 23" hidden="1">
              <a:extLst>
                <a:ext uri="{63B3BB69-23CF-44E3-9099-C40C66FF867C}">
                  <a14:compatExt spid="_x0000_s28695"/>
                </a:ext>
                <a:ext uri="{FF2B5EF4-FFF2-40B4-BE49-F238E27FC236}">
                  <a16:creationId xmlns:a16="http://schemas.microsoft.com/office/drawing/2014/main" id="{00000000-0008-0000-1600-00001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8696" name="Option Button 24" hidden="1">
              <a:extLst>
                <a:ext uri="{63B3BB69-23CF-44E3-9099-C40C66FF867C}">
                  <a14:compatExt spid="_x0000_s28696"/>
                </a:ext>
                <a:ext uri="{FF2B5EF4-FFF2-40B4-BE49-F238E27FC236}">
                  <a16:creationId xmlns:a16="http://schemas.microsoft.com/office/drawing/2014/main" id="{00000000-0008-0000-1600-00001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8697" name="Option Button 25" hidden="1">
              <a:extLst>
                <a:ext uri="{63B3BB69-23CF-44E3-9099-C40C66FF867C}">
                  <a14:compatExt spid="_x0000_s28697"/>
                </a:ext>
                <a:ext uri="{FF2B5EF4-FFF2-40B4-BE49-F238E27FC236}">
                  <a16:creationId xmlns:a16="http://schemas.microsoft.com/office/drawing/2014/main" id="{00000000-0008-0000-1600-00001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9</xdr:col>
      <xdr:colOff>1225</xdr:colOff>
      <xdr:row>3</xdr:row>
      <xdr:rowOff>168236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1225</xdr:colOff>
      <xdr:row>3</xdr:row>
      <xdr:rowOff>168236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1225</xdr:colOff>
      <xdr:row>3</xdr:row>
      <xdr:rowOff>168236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5308</xdr:colOff>
      <xdr:row>3</xdr:row>
      <xdr:rowOff>168236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5308</xdr:colOff>
      <xdr:row>3</xdr:row>
      <xdr:rowOff>168236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4</xdr:row>
          <xdr:rowOff>19050</xdr:rowOff>
        </xdr:from>
        <xdr:to>
          <xdr:col>4</xdr:col>
          <xdr:colOff>28575</xdr:colOff>
          <xdr:row>5</xdr:row>
          <xdr:rowOff>9525</xdr:rowOff>
        </xdr:to>
        <xdr:sp macro="" textlink="">
          <xdr:nvSpPr>
            <xdr:cNvPr id="29697" name="Option Button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17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19050</xdr:rowOff>
        </xdr:from>
        <xdr:to>
          <xdr:col>3</xdr:col>
          <xdr:colOff>190500</xdr:colOff>
          <xdr:row>6</xdr:row>
          <xdr:rowOff>209550</xdr:rowOff>
        </xdr:to>
        <xdr:sp macro="" textlink="">
          <xdr:nvSpPr>
            <xdr:cNvPr id="29698" name="Option Button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17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4</xdr:row>
          <xdr:rowOff>19050</xdr:rowOff>
        </xdr:from>
        <xdr:to>
          <xdr:col>5</xdr:col>
          <xdr:colOff>200025</xdr:colOff>
          <xdr:row>5</xdr:row>
          <xdr:rowOff>9525</xdr:rowOff>
        </xdr:to>
        <xdr:sp macro="" textlink="">
          <xdr:nvSpPr>
            <xdr:cNvPr id="29699" name="Option Button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17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</xdr:row>
          <xdr:rowOff>19050</xdr:rowOff>
        </xdr:from>
        <xdr:to>
          <xdr:col>7</xdr:col>
          <xdr:colOff>200025</xdr:colOff>
          <xdr:row>5</xdr:row>
          <xdr:rowOff>9525</xdr:rowOff>
        </xdr:to>
        <xdr:sp macro="" textlink="">
          <xdr:nvSpPr>
            <xdr:cNvPr id="29700" name="Option Button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17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</xdr:row>
          <xdr:rowOff>19050</xdr:rowOff>
        </xdr:from>
        <xdr:to>
          <xdr:col>9</xdr:col>
          <xdr:colOff>200025</xdr:colOff>
          <xdr:row>5</xdr:row>
          <xdr:rowOff>9525</xdr:rowOff>
        </xdr:to>
        <xdr:sp macro="" textlink="">
          <xdr:nvSpPr>
            <xdr:cNvPr id="29701" name="Option Button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17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</xdr:row>
          <xdr:rowOff>19050</xdr:rowOff>
        </xdr:from>
        <xdr:to>
          <xdr:col>11</xdr:col>
          <xdr:colOff>190500</xdr:colOff>
          <xdr:row>5</xdr:row>
          <xdr:rowOff>9525</xdr:rowOff>
        </xdr:to>
        <xdr:sp macro="" textlink="">
          <xdr:nvSpPr>
            <xdr:cNvPr id="29702" name="Option Button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17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28575</xdr:rowOff>
        </xdr:from>
        <xdr:to>
          <xdr:col>3</xdr:col>
          <xdr:colOff>190500</xdr:colOff>
          <xdr:row>8</xdr:row>
          <xdr:rowOff>209550</xdr:rowOff>
        </xdr:to>
        <xdr:sp macro="" textlink="">
          <xdr:nvSpPr>
            <xdr:cNvPr id="29703" name="Option Button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17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5</xdr:col>
          <xdr:colOff>200025</xdr:colOff>
          <xdr:row>8</xdr:row>
          <xdr:rowOff>209550</xdr:rowOff>
        </xdr:to>
        <xdr:sp macro="" textlink="">
          <xdr:nvSpPr>
            <xdr:cNvPr id="29704" name="Option Button 8" hidden="1">
              <a:extLst>
                <a:ext uri="{63B3BB69-23CF-44E3-9099-C40C66FF867C}">
                  <a14:compatExt spid="_x0000_s29704"/>
                </a:ext>
                <a:ext uri="{FF2B5EF4-FFF2-40B4-BE49-F238E27FC236}">
                  <a16:creationId xmlns:a16="http://schemas.microsoft.com/office/drawing/2014/main" id="{00000000-0008-0000-1700-00000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200025</xdr:colOff>
          <xdr:row>8</xdr:row>
          <xdr:rowOff>209550</xdr:rowOff>
        </xdr:to>
        <xdr:sp macro="" textlink="">
          <xdr:nvSpPr>
            <xdr:cNvPr id="29705" name="Option Button 9" hidden="1">
              <a:extLst>
                <a:ext uri="{63B3BB69-23CF-44E3-9099-C40C66FF867C}">
                  <a14:compatExt spid="_x0000_s29705"/>
                </a:ext>
                <a:ext uri="{FF2B5EF4-FFF2-40B4-BE49-F238E27FC236}">
                  <a16:creationId xmlns:a16="http://schemas.microsoft.com/office/drawing/2014/main" id="{00000000-0008-0000-1700-00000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8</xdr:row>
          <xdr:rowOff>28575</xdr:rowOff>
        </xdr:from>
        <xdr:to>
          <xdr:col>9</xdr:col>
          <xdr:colOff>200025</xdr:colOff>
          <xdr:row>8</xdr:row>
          <xdr:rowOff>209550</xdr:rowOff>
        </xdr:to>
        <xdr:sp macro="" textlink="">
          <xdr:nvSpPr>
            <xdr:cNvPr id="29706" name="Option Button 10" hidden="1">
              <a:extLst>
                <a:ext uri="{63B3BB69-23CF-44E3-9099-C40C66FF867C}">
                  <a14:compatExt spid="_x0000_s29706"/>
                </a:ext>
                <a:ext uri="{FF2B5EF4-FFF2-40B4-BE49-F238E27FC236}">
                  <a16:creationId xmlns:a16="http://schemas.microsoft.com/office/drawing/2014/main" id="{00000000-0008-0000-1700-00000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8</xdr:row>
          <xdr:rowOff>28575</xdr:rowOff>
        </xdr:from>
        <xdr:to>
          <xdr:col>11</xdr:col>
          <xdr:colOff>190500</xdr:colOff>
          <xdr:row>8</xdr:row>
          <xdr:rowOff>209550</xdr:rowOff>
        </xdr:to>
        <xdr:sp macro="" textlink="">
          <xdr:nvSpPr>
            <xdr:cNvPr id="29707" name="Option Button 11" hidden="1">
              <a:extLst>
                <a:ext uri="{63B3BB69-23CF-44E3-9099-C40C66FF867C}">
                  <a14:compatExt spid="_x0000_s29707"/>
                </a:ext>
                <a:ext uri="{FF2B5EF4-FFF2-40B4-BE49-F238E27FC236}">
                  <a16:creationId xmlns:a16="http://schemas.microsoft.com/office/drawing/2014/main" id="{00000000-0008-0000-1700-00000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28575</xdr:rowOff>
        </xdr:from>
        <xdr:to>
          <xdr:col>3</xdr:col>
          <xdr:colOff>190500</xdr:colOff>
          <xdr:row>10</xdr:row>
          <xdr:rowOff>209550</xdr:rowOff>
        </xdr:to>
        <xdr:sp macro="" textlink="">
          <xdr:nvSpPr>
            <xdr:cNvPr id="29708" name="Option Button 12" hidden="1">
              <a:extLst>
                <a:ext uri="{63B3BB69-23CF-44E3-9099-C40C66FF867C}">
                  <a14:compatExt spid="_x0000_s29708"/>
                </a:ext>
                <a:ext uri="{FF2B5EF4-FFF2-40B4-BE49-F238E27FC236}">
                  <a16:creationId xmlns:a16="http://schemas.microsoft.com/office/drawing/2014/main" id="{00000000-0008-0000-1700-00000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28575</xdr:rowOff>
        </xdr:from>
        <xdr:to>
          <xdr:col>7</xdr:col>
          <xdr:colOff>200025</xdr:colOff>
          <xdr:row>10</xdr:row>
          <xdr:rowOff>209550</xdr:rowOff>
        </xdr:to>
        <xdr:sp macro="" textlink="">
          <xdr:nvSpPr>
            <xdr:cNvPr id="29709" name="Option Button 13" hidden="1">
              <a:extLst>
                <a:ext uri="{63B3BB69-23CF-44E3-9099-C40C66FF867C}">
                  <a14:compatExt spid="_x0000_s29709"/>
                </a:ext>
                <a:ext uri="{FF2B5EF4-FFF2-40B4-BE49-F238E27FC236}">
                  <a16:creationId xmlns:a16="http://schemas.microsoft.com/office/drawing/2014/main" id="{00000000-0008-0000-1700-00000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28575</xdr:rowOff>
        </xdr:from>
        <xdr:to>
          <xdr:col>9</xdr:col>
          <xdr:colOff>200025</xdr:colOff>
          <xdr:row>10</xdr:row>
          <xdr:rowOff>209550</xdr:rowOff>
        </xdr:to>
        <xdr:sp macro="" textlink="">
          <xdr:nvSpPr>
            <xdr:cNvPr id="29710" name="Option Button 14" hidden="1">
              <a:extLst>
                <a:ext uri="{63B3BB69-23CF-44E3-9099-C40C66FF867C}">
                  <a14:compatExt spid="_x0000_s29710"/>
                </a:ext>
                <a:ext uri="{FF2B5EF4-FFF2-40B4-BE49-F238E27FC236}">
                  <a16:creationId xmlns:a16="http://schemas.microsoft.com/office/drawing/2014/main" id="{00000000-0008-0000-1700-00000E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10</xdr:row>
          <xdr:rowOff>28575</xdr:rowOff>
        </xdr:from>
        <xdr:to>
          <xdr:col>11</xdr:col>
          <xdr:colOff>190500</xdr:colOff>
          <xdr:row>10</xdr:row>
          <xdr:rowOff>209550</xdr:rowOff>
        </xdr:to>
        <xdr:sp macro="" textlink="">
          <xdr:nvSpPr>
            <xdr:cNvPr id="29711" name="Option Button 15" hidden="1">
              <a:extLst>
                <a:ext uri="{63B3BB69-23CF-44E3-9099-C40C66FF867C}">
                  <a14:compatExt spid="_x0000_s29711"/>
                </a:ext>
                <a:ext uri="{FF2B5EF4-FFF2-40B4-BE49-F238E27FC236}">
                  <a16:creationId xmlns:a16="http://schemas.microsoft.com/office/drawing/2014/main" id="{00000000-0008-0000-1700-00000F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19050</xdr:rowOff>
        </xdr:from>
        <xdr:to>
          <xdr:col>3</xdr:col>
          <xdr:colOff>190500</xdr:colOff>
          <xdr:row>12</xdr:row>
          <xdr:rowOff>209550</xdr:rowOff>
        </xdr:to>
        <xdr:sp macro="" textlink="">
          <xdr:nvSpPr>
            <xdr:cNvPr id="29712" name="Option Button 16" hidden="1">
              <a:extLst>
                <a:ext uri="{63B3BB69-23CF-44E3-9099-C40C66FF867C}">
                  <a14:compatExt spid="_x0000_s29712"/>
                </a:ext>
                <a:ext uri="{FF2B5EF4-FFF2-40B4-BE49-F238E27FC236}">
                  <a16:creationId xmlns:a16="http://schemas.microsoft.com/office/drawing/2014/main" id="{00000000-0008-0000-1700-000010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19050</xdr:rowOff>
        </xdr:from>
        <xdr:to>
          <xdr:col>5</xdr:col>
          <xdr:colOff>200025</xdr:colOff>
          <xdr:row>12</xdr:row>
          <xdr:rowOff>209550</xdr:rowOff>
        </xdr:to>
        <xdr:sp macro="" textlink="">
          <xdr:nvSpPr>
            <xdr:cNvPr id="29713" name="Option Button 17" hidden="1">
              <a:extLst>
                <a:ext uri="{63B3BB69-23CF-44E3-9099-C40C66FF867C}">
                  <a14:compatExt spid="_x0000_s29713"/>
                </a:ext>
                <a:ext uri="{FF2B5EF4-FFF2-40B4-BE49-F238E27FC236}">
                  <a16:creationId xmlns:a16="http://schemas.microsoft.com/office/drawing/2014/main" id="{00000000-0008-0000-1700-00001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19050</xdr:rowOff>
        </xdr:from>
        <xdr:to>
          <xdr:col>7</xdr:col>
          <xdr:colOff>200025</xdr:colOff>
          <xdr:row>12</xdr:row>
          <xdr:rowOff>209550</xdr:rowOff>
        </xdr:to>
        <xdr:sp macro="" textlink="">
          <xdr:nvSpPr>
            <xdr:cNvPr id="29714" name="Option Button 18" hidden="1">
              <a:extLst>
                <a:ext uri="{63B3BB69-23CF-44E3-9099-C40C66FF867C}">
                  <a14:compatExt spid="_x0000_s29714"/>
                </a:ext>
                <a:ext uri="{FF2B5EF4-FFF2-40B4-BE49-F238E27FC236}">
                  <a16:creationId xmlns:a16="http://schemas.microsoft.com/office/drawing/2014/main" id="{00000000-0008-0000-1700-00001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9</xdr:col>
          <xdr:colOff>200025</xdr:colOff>
          <xdr:row>12</xdr:row>
          <xdr:rowOff>209550</xdr:rowOff>
        </xdr:to>
        <xdr:sp macro="" textlink="">
          <xdr:nvSpPr>
            <xdr:cNvPr id="29715" name="Option Button 19" hidden="1">
              <a:extLst>
                <a:ext uri="{63B3BB69-23CF-44E3-9099-C40C66FF867C}">
                  <a14:compatExt spid="_x0000_s29715"/>
                </a:ext>
                <a:ext uri="{FF2B5EF4-FFF2-40B4-BE49-F238E27FC236}">
                  <a16:creationId xmlns:a16="http://schemas.microsoft.com/office/drawing/2014/main" id="{00000000-0008-0000-1700-00001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12</xdr:row>
          <xdr:rowOff>19050</xdr:rowOff>
        </xdr:from>
        <xdr:to>
          <xdr:col>11</xdr:col>
          <xdr:colOff>190500</xdr:colOff>
          <xdr:row>12</xdr:row>
          <xdr:rowOff>209550</xdr:rowOff>
        </xdr:to>
        <xdr:sp macro="" textlink="">
          <xdr:nvSpPr>
            <xdr:cNvPr id="29716" name="Option Button 20" hidden="1">
              <a:extLst>
                <a:ext uri="{63B3BB69-23CF-44E3-9099-C40C66FF867C}">
                  <a14:compatExt spid="_x0000_s29716"/>
                </a:ext>
                <a:ext uri="{FF2B5EF4-FFF2-40B4-BE49-F238E27FC236}">
                  <a16:creationId xmlns:a16="http://schemas.microsoft.com/office/drawing/2014/main" id="{00000000-0008-0000-1700-00001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6</xdr:row>
          <xdr:rowOff>19050</xdr:rowOff>
        </xdr:from>
        <xdr:to>
          <xdr:col>5</xdr:col>
          <xdr:colOff>200025</xdr:colOff>
          <xdr:row>6</xdr:row>
          <xdr:rowOff>209550</xdr:rowOff>
        </xdr:to>
        <xdr:sp macro="" textlink="">
          <xdr:nvSpPr>
            <xdr:cNvPr id="29717" name="Option Button 21" hidden="1">
              <a:extLst>
                <a:ext uri="{63B3BB69-23CF-44E3-9099-C40C66FF867C}">
                  <a14:compatExt spid="_x0000_s29717"/>
                </a:ext>
                <a:ext uri="{FF2B5EF4-FFF2-40B4-BE49-F238E27FC236}">
                  <a16:creationId xmlns:a16="http://schemas.microsoft.com/office/drawing/2014/main" id="{00000000-0008-0000-1700-00001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19050</xdr:rowOff>
        </xdr:from>
        <xdr:to>
          <xdr:col>7</xdr:col>
          <xdr:colOff>200025</xdr:colOff>
          <xdr:row>6</xdr:row>
          <xdr:rowOff>209550</xdr:rowOff>
        </xdr:to>
        <xdr:sp macro="" textlink="">
          <xdr:nvSpPr>
            <xdr:cNvPr id="29718" name="Option Button 22" hidden="1">
              <a:extLst>
                <a:ext uri="{63B3BB69-23CF-44E3-9099-C40C66FF867C}">
                  <a14:compatExt spid="_x0000_s29718"/>
                </a:ext>
                <a:ext uri="{FF2B5EF4-FFF2-40B4-BE49-F238E27FC236}">
                  <a16:creationId xmlns:a16="http://schemas.microsoft.com/office/drawing/2014/main" id="{00000000-0008-0000-1700-00001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19050</xdr:rowOff>
        </xdr:from>
        <xdr:to>
          <xdr:col>9</xdr:col>
          <xdr:colOff>200025</xdr:colOff>
          <xdr:row>6</xdr:row>
          <xdr:rowOff>209550</xdr:rowOff>
        </xdr:to>
        <xdr:sp macro="" textlink="">
          <xdr:nvSpPr>
            <xdr:cNvPr id="29719" name="Option Button 23" hidden="1">
              <a:extLst>
                <a:ext uri="{63B3BB69-23CF-44E3-9099-C40C66FF867C}">
                  <a14:compatExt spid="_x0000_s29719"/>
                </a:ext>
                <a:ext uri="{FF2B5EF4-FFF2-40B4-BE49-F238E27FC236}">
                  <a16:creationId xmlns:a16="http://schemas.microsoft.com/office/drawing/2014/main" id="{00000000-0008-0000-1700-00001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6</xdr:row>
          <xdr:rowOff>19050</xdr:rowOff>
        </xdr:from>
        <xdr:to>
          <xdr:col>11</xdr:col>
          <xdr:colOff>190500</xdr:colOff>
          <xdr:row>6</xdr:row>
          <xdr:rowOff>209550</xdr:rowOff>
        </xdr:to>
        <xdr:sp macro="" textlink="">
          <xdr:nvSpPr>
            <xdr:cNvPr id="29720" name="Option Button 24" hidden="1">
              <a:extLst>
                <a:ext uri="{63B3BB69-23CF-44E3-9099-C40C66FF867C}">
                  <a14:compatExt spid="_x0000_s29720"/>
                </a:ext>
                <a:ext uri="{FF2B5EF4-FFF2-40B4-BE49-F238E27FC236}">
                  <a16:creationId xmlns:a16="http://schemas.microsoft.com/office/drawing/2014/main" id="{00000000-0008-0000-1700-00001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10</xdr:row>
          <xdr:rowOff>28575</xdr:rowOff>
        </xdr:from>
        <xdr:to>
          <xdr:col>5</xdr:col>
          <xdr:colOff>200025</xdr:colOff>
          <xdr:row>10</xdr:row>
          <xdr:rowOff>209550</xdr:rowOff>
        </xdr:to>
        <xdr:sp macro="" textlink="">
          <xdr:nvSpPr>
            <xdr:cNvPr id="29721" name="Option Button 25" hidden="1">
              <a:extLst>
                <a:ext uri="{63B3BB69-23CF-44E3-9099-C40C66FF867C}">
                  <a14:compatExt spid="_x0000_s29721"/>
                </a:ext>
                <a:ext uri="{FF2B5EF4-FFF2-40B4-BE49-F238E27FC236}">
                  <a16:creationId xmlns:a16="http://schemas.microsoft.com/office/drawing/2014/main" id="{00000000-0008-0000-1700-00001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 fLocksWithSheet="0"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0</xdr:row>
      <xdr:rowOff>0</xdr:rowOff>
    </xdr:from>
    <xdr:to>
      <xdr:col>1</xdr:col>
      <xdr:colOff>1743077</xdr:colOff>
      <xdr:row>1</xdr:row>
      <xdr:rowOff>273843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" y="0"/>
          <a:ext cx="1731171" cy="635793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0</xdr:rowOff>
    </xdr:from>
    <xdr:to>
      <xdr:col>1</xdr:col>
      <xdr:colOff>1743077</xdr:colOff>
      <xdr:row>1</xdr:row>
      <xdr:rowOff>273843</xdr:rowOff>
    </xdr:to>
    <xdr:pic>
      <xdr:nvPicPr>
        <xdr:cNvPr id="4" name="0 Imagen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81" y="0"/>
          <a:ext cx="1731171" cy="635793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</xdr:colOff>
      <xdr:row>0</xdr:row>
      <xdr:rowOff>0</xdr:rowOff>
    </xdr:from>
    <xdr:to>
      <xdr:col>1</xdr:col>
      <xdr:colOff>1743077</xdr:colOff>
      <xdr:row>1</xdr:row>
      <xdr:rowOff>273843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981" y="0"/>
          <a:ext cx="1731171" cy="635793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847725</xdr:colOff>
      <xdr:row>0</xdr:row>
      <xdr:rowOff>25768</xdr:rowOff>
    </xdr:from>
    <xdr:ext cx="1466850" cy="687845"/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25768"/>
          <a:ext cx="1466850" cy="687845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178254</xdr:colOff>
      <xdr:row>1</xdr:row>
      <xdr:rowOff>93803</xdr:rowOff>
    </xdr:from>
    <xdr:ext cx="1621971" cy="76058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979" y="265253"/>
          <a:ext cx="1621971" cy="76058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9</xdr:col>
      <xdr:colOff>8029</xdr:colOff>
      <xdr:row>3</xdr:row>
      <xdr:rowOff>168236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8029</xdr:colOff>
      <xdr:row>3</xdr:row>
      <xdr:rowOff>168236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8029</xdr:colOff>
      <xdr:row>3</xdr:row>
      <xdr:rowOff>168236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5307</xdr:colOff>
      <xdr:row>3</xdr:row>
      <xdr:rowOff>168236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9</xdr:col>
      <xdr:colOff>1225</xdr:colOff>
      <xdr:row>3</xdr:row>
      <xdr:rowOff>168236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1225</xdr:colOff>
      <xdr:row>3</xdr:row>
      <xdr:rowOff>168236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1225</xdr:colOff>
      <xdr:row>3</xdr:row>
      <xdr:rowOff>168236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5307</xdr:colOff>
      <xdr:row>3</xdr:row>
      <xdr:rowOff>168236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9</xdr:col>
      <xdr:colOff>1225</xdr:colOff>
      <xdr:row>3</xdr:row>
      <xdr:rowOff>168236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1225</xdr:colOff>
      <xdr:row>3</xdr:row>
      <xdr:rowOff>168236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1225</xdr:colOff>
      <xdr:row>3</xdr:row>
      <xdr:rowOff>168236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5307</xdr:colOff>
      <xdr:row>3</xdr:row>
      <xdr:rowOff>168236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9</xdr:col>
      <xdr:colOff>8029</xdr:colOff>
      <xdr:row>3</xdr:row>
      <xdr:rowOff>168236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8029</xdr:colOff>
      <xdr:row>3</xdr:row>
      <xdr:rowOff>168236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8029</xdr:colOff>
      <xdr:row>3</xdr:row>
      <xdr:rowOff>168236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5307</xdr:colOff>
      <xdr:row>3</xdr:row>
      <xdr:rowOff>168236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224117</xdr:colOff>
      <xdr:row>0</xdr:row>
      <xdr:rowOff>33618</xdr:rowOff>
    </xdr:from>
    <xdr:to>
      <xdr:col>5</xdr:col>
      <xdr:colOff>205648</xdr:colOff>
      <xdr:row>3</xdr:row>
      <xdr:rowOff>155188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3742" y="33618"/>
          <a:ext cx="1589555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8</xdr:col>
      <xdr:colOff>869361</xdr:colOff>
      <xdr:row>3</xdr:row>
      <xdr:rowOff>168236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8</xdr:col>
      <xdr:colOff>869361</xdr:colOff>
      <xdr:row>3</xdr:row>
      <xdr:rowOff>168236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8029</xdr:colOff>
      <xdr:row>3</xdr:row>
      <xdr:rowOff>168236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41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8029</xdr:colOff>
      <xdr:row>3</xdr:row>
      <xdr:rowOff>168236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602508</xdr:colOff>
      <xdr:row>0</xdr:row>
      <xdr:rowOff>46666</xdr:rowOff>
    </xdr:from>
    <xdr:to>
      <xdr:col>9</xdr:col>
      <xdr:colOff>5307</xdr:colOff>
      <xdr:row>3</xdr:row>
      <xdr:rowOff>168236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  <xdr:twoCellAnchor editAs="oneCell">
    <xdr:from>
      <xdr:col>6</xdr:col>
      <xdr:colOff>602508</xdr:colOff>
      <xdr:row>0</xdr:row>
      <xdr:rowOff>46666</xdr:rowOff>
    </xdr:from>
    <xdr:to>
      <xdr:col>9</xdr:col>
      <xdr:colOff>5307</xdr:colOff>
      <xdr:row>3</xdr:row>
      <xdr:rowOff>168236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258" y="46666"/>
          <a:ext cx="1603074" cy="693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66726</xdr:colOff>
      <xdr:row>0</xdr:row>
      <xdr:rowOff>191295</xdr:rowOff>
    </xdr:from>
    <xdr:to>
      <xdr:col>2</xdr:col>
      <xdr:colOff>260591</xdr:colOff>
      <xdr:row>1</xdr:row>
      <xdr:rowOff>516065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26" y="191295"/>
          <a:ext cx="1586896" cy="7057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Monitoreo%202%20trimestre%202020/Respuesta/AJ01/1.%20AJ01%20RG%20Vr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SONAL/Desktop/MI%20MAPA-DE-RIESGOS-Version-3-2019,%20julio%2030%20de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jjarias/Downloads/CONSOLIDADO%20RIESGOS%20DE%20CORRUPCI&#211;N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esgos%20OAP\ASIF09\BASE%20RIESG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RMEJORAINS-706\Users\cmonroy\AppData\Local\Microsoft\Windows\Temporary%20Internet%20Files\Content.Outlook\9J5R7HTI\SIG-FXX%20Plan%20de%20contingencia%20frente%20al%20riesgo%20V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PSVM72\SGSI-MinSalud\Users\admin\Downloads\Matriz%20riesg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gbeltran/Backups%20SIC/SGSI/15%20Riesgos/Ficha_Integral_del_Ries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 d"/>
      <sheetName val="ISO27001"/>
      <sheetName val="Datos"/>
      <sheetName val="Riesgo1"/>
      <sheetName val="Riesgo2"/>
      <sheetName val="Riesgo3"/>
      <sheetName val="Riesgo9"/>
      <sheetName val="Riesgo10"/>
      <sheetName val="Riesgo4"/>
      <sheetName val="Riesgo5"/>
      <sheetName val="Riesgo6"/>
      <sheetName val="Mapa del riesgo"/>
      <sheetName val="Consolidado"/>
      <sheetName val="Enc_Imp_Corrupción"/>
      <sheetName val="Imp_Procesos_1"/>
      <sheetName val="Imp_Procesos_2"/>
      <sheetName val="Imp_Procesos_3"/>
      <sheetName val="Imp_Procesos_4"/>
      <sheetName val="Imp_Procesos_5"/>
      <sheetName val="Imp_Procesos_6"/>
      <sheetName val="Imp_Procesos_7"/>
      <sheetName val="Imp_Procesos_8"/>
      <sheetName val="Imp_Procesos_9"/>
      <sheetName val="Imp_Procesos_10"/>
      <sheetName val="Inventario de Activos"/>
      <sheetName val="Activos"/>
      <sheetName val="Hoja1"/>
      <sheetName val="Monitoreo 1 Trimestre"/>
      <sheetName val="Monitoreo 2 Trimestre "/>
      <sheetName val=" Control de Cambios"/>
      <sheetName val="Hoja2"/>
    </sheetNames>
    <sheetDataSet>
      <sheetData sheetId="0">
        <row r="3">
          <cell r="A3" t="str">
            <v>DE- Elaboración de Estudios y Análisis Económicos</v>
          </cell>
          <cell r="B3" t="str">
            <v>Documental</v>
          </cell>
          <cell r="C3" t="str">
            <v>Persona</v>
          </cell>
          <cell r="D3" t="str">
            <v>Reservada</v>
          </cell>
          <cell r="E3" t="str">
            <v>Muy Alta</v>
          </cell>
          <cell r="F3" t="str">
            <v>Español</v>
          </cell>
          <cell r="G3" t="str">
            <v>Físico</v>
          </cell>
        </row>
        <row r="4">
          <cell r="A4" t="str">
            <v>DE- Formulación Estratégica</v>
          </cell>
          <cell r="B4" t="str">
            <v>Software</v>
          </cell>
          <cell r="C4" t="str">
            <v>Texto</v>
          </cell>
          <cell r="D4" t="str">
            <v>Clasificada</v>
          </cell>
          <cell r="E4" t="str">
            <v>Alta</v>
          </cell>
          <cell r="F4" t="str">
            <v>Ingles</v>
          </cell>
          <cell r="G4" t="str">
            <v>Digital</v>
          </cell>
        </row>
        <row r="5">
          <cell r="A5" t="str">
            <v>DE- Revisión Estratégica</v>
          </cell>
          <cell r="B5" t="str">
            <v>Persona</v>
          </cell>
          <cell r="C5" t="str">
            <v>Hoja Calculo</v>
          </cell>
          <cell r="D5" t="str">
            <v>Publica</v>
          </cell>
          <cell r="E5" t="str">
            <v>Media</v>
          </cell>
          <cell r="F5" t="str">
            <v>Otro</v>
          </cell>
          <cell r="G5" t="str">
            <v>Electrónico</v>
          </cell>
        </row>
        <row r="6">
          <cell r="A6" t="str">
            <v>CS- Formación</v>
          </cell>
          <cell r="B6" t="str">
            <v>Servicio</v>
          </cell>
          <cell r="C6" t="str">
            <v>Imagen</v>
          </cell>
          <cell r="D6" t="str">
            <v>Reservada y Clasificada</v>
          </cell>
          <cell r="E6" t="str">
            <v>Baja</v>
          </cell>
          <cell r="G6" t="str">
            <v>Físico y Digital</v>
          </cell>
        </row>
        <row r="7">
          <cell r="A7" t="str">
            <v>CS- Comunicaciones</v>
          </cell>
          <cell r="B7" t="str">
            <v>Fisico</v>
          </cell>
          <cell r="C7" t="str">
            <v>Video</v>
          </cell>
          <cell r="E7" t="str">
            <v>Muy Baja</v>
          </cell>
        </row>
        <row r="8">
          <cell r="A8" t="str">
            <v>CS- Petición de Información</v>
          </cell>
          <cell r="B8" t="str">
            <v>Red</v>
          </cell>
          <cell r="C8" t="str">
            <v>Audio</v>
          </cell>
        </row>
        <row r="9">
          <cell r="A9" t="str">
            <v>CS- Atención al Ciudadano</v>
          </cell>
          <cell r="B9" t="str">
            <v>Otros</v>
          </cell>
          <cell r="C9" t="str">
            <v>Bd</v>
          </cell>
        </row>
        <row r="10">
          <cell r="A10" t="str">
            <v>SC- Seguridad y Salud en el Trabajo</v>
          </cell>
          <cell r="C10" t="str">
            <v>Presentación</v>
          </cell>
        </row>
        <row r="11">
          <cell r="A11" t="str">
            <v>SC- Gestión Ambiental</v>
          </cell>
          <cell r="C11" t="str">
            <v>Doc. Graficos</v>
          </cell>
        </row>
        <row r="12">
          <cell r="A12" t="str">
            <v>SC- Formulación Sistema Integral de Gestión</v>
          </cell>
          <cell r="C12" t="str">
            <v>Otros</v>
          </cell>
        </row>
        <row r="13">
          <cell r="A13" t="str">
            <v>SC- Gestión de la Seguridad de la Información</v>
          </cell>
        </row>
        <row r="14">
          <cell r="A14" t="str">
            <v>PC- Vigilancia y Control - Libre Competencia</v>
          </cell>
        </row>
        <row r="15">
          <cell r="A15" t="str">
            <v>PC- Trámites Administrativos - Libre Competencia</v>
          </cell>
        </row>
        <row r="16">
          <cell r="A16" t="str">
            <v>CC- Vigilancia y Control  a las Cámaras de Comercio y a los Comerciantes</v>
          </cell>
        </row>
        <row r="17">
          <cell r="A17" t="str">
            <v>CC- Trámites Administrativos - Cámaras de Comercio</v>
          </cell>
        </row>
        <row r="18">
          <cell r="A18" t="str">
            <v>PI- Registro y Depósito de Signos Distintivos</v>
          </cell>
        </row>
        <row r="19">
          <cell r="A19" t="str">
            <v>PI- Concesión de Nuevas Creaciones</v>
          </cell>
        </row>
        <row r="20">
          <cell r="A20" t="str">
            <v>PI- Transferencia de Información Tecnológica basada en Patentes</v>
          </cell>
        </row>
        <row r="21">
          <cell r="A21" t="str">
            <v>PA- Trámites Administrativos - Protección del Consumidor</v>
          </cell>
        </row>
        <row r="22">
          <cell r="A22" t="str">
            <v>PA- Protección de Usuarios de Servicio de Comunicaciones</v>
          </cell>
        </row>
        <row r="23">
          <cell r="A23" t="str">
            <v>AJ- Trámites Jurisdiccionales - Protección al Consumidor y Competencia Desleal e Infracción  a los Derechos de Propiedad Industrial</v>
          </cell>
        </row>
        <row r="24">
          <cell r="A24" t="str">
            <v>PD- Trámites Administrativos - Protección de Datos Personales</v>
          </cell>
        </row>
        <row r="25">
          <cell r="A25" t="str">
            <v>RT- Calibración de Masa y Volúmen</v>
          </cell>
        </row>
        <row r="26">
          <cell r="A26" t="str">
            <v>RT- Trámites Administrativos Reglamentos Técnicos y Metrología Legal</v>
          </cell>
        </row>
        <row r="27">
          <cell r="A27" t="str">
            <v>RT- Vigilancia y Control Reglamentos Técnicos, Metrología Legal y Precios</v>
          </cell>
        </row>
        <row r="28">
          <cell r="A28" t="str">
            <v xml:space="preserve">DA- Difusión y Apoyo - RNPC </v>
          </cell>
        </row>
        <row r="29">
          <cell r="A29" t="str">
            <v>DA- Atención Consumidor - RNPC</v>
          </cell>
        </row>
        <row r="30">
          <cell r="A30" t="str">
            <v>GT- Administración, Gestión y Desarrollo del Talento Humano</v>
          </cell>
        </row>
        <row r="31">
          <cell r="A31" t="str">
            <v>GT- Control Disciplinario Interno</v>
          </cell>
        </row>
        <row r="32">
          <cell r="A32" t="str">
            <v>GD- Gestión Documental</v>
          </cell>
        </row>
        <row r="33">
          <cell r="A33" t="str">
            <v>GA- Servicios Administrativos</v>
          </cell>
        </row>
        <row r="34">
          <cell r="A34" t="str">
            <v>GA- Contratación</v>
          </cell>
        </row>
        <row r="35">
          <cell r="A35" t="str">
            <v>GA- Inventarios</v>
          </cell>
        </row>
        <row r="36">
          <cell r="A36" t="str">
            <v>GF- Contable</v>
          </cell>
        </row>
        <row r="37">
          <cell r="A37" t="str">
            <v>GF- Presupuestal</v>
          </cell>
        </row>
        <row r="38">
          <cell r="A38" t="str">
            <v>GF- Tesorería</v>
          </cell>
        </row>
        <row r="39">
          <cell r="A39" t="str">
            <v>GJ- Cobro Coactivo</v>
          </cell>
        </row>
        <row r="40">
          <cell r="A40" t="str">
            <v>GJ- Gestión Judicial</v>
          </cell>
        </row>
        <row r="41">
          <cell r="A41" t="str">
            <v>GJ- Notificaciones</v>
          </cell>
        </row>
        <row r="42">
          <cell r="A42" t="str">
            <v>GJ- Regulación Jurídica</v>
          </cell>
        </row>
        <row r="43">
          <cell r="A43" t="str">
            <v>GS- Administración Sistemas de Información y Proyectos Informáticos</v>
          </cell>
        </row>
        <row r="44">
          <cell r="A44" t="str">
            <v>GS- Administración Infraestructura Tecnológica</v>
          </cell>
        </row>
        <row r="45">
          <cell r="A45" t="str">
            <v>CI- Seguimiento Sistema Integral de Gestión Institucional</v>
          </cell>
        </row>
        <row r="46">
          <cell r="A46" t="str">
            <v>CI- Asesoría y Evaluación Independiente</v>
          </cell>
        </row>
      </sheetData>
      <sheetData sheetId="1">
        <row r="2">
          <cell r="A2" t="str">
            <v>A.5_Políticas_de_seguridad_de_la_información</v>
          </cell>
        </row>
        <row r="3">
          <cell r="A3" t="str">
            <v>A.6_Organización_de_la_seguridad_de_la_información</v>
          </cell>
        </row>
        <row r="4">
          <cell r="A4" t="str">
            <v>A.7_Seguridad_de_los_recursos_humanos</v>
          </cell>
        </row>
        <row r="5">
          <cell r="A5" t="str">
            <v>A.8_Gestión_de_activos</v>
          </cell>
        </row>
        <row r="6">
          <cell r="A6" t="str">
            <v>A.9_Control_de_acceso</v>
          </cell>
        </row>
        <row r="7">
          <cell r="A7" t="str">
            <v>A.10_Criptografía</v>
          </cell>
        </row>
        <row r="8">
          <cell r="A8" t="str">
            <v>A.11_Seguridad_física_y_del_entorno</v>
          </cell>
        </row>
        <row r="9">
          <cell r="A9" t="str">
            <v>A.12_Seguridad_de_las_operaciones</v>
          </cell>
        </row>
        <row r="10">
          <cell r="A10" t="str">
            <v>A.13_Seguridad_de_las_comunicaciones</v>
          </cell>
        </row>
        <row r="11">
          <cell r="A11" t="str">
            <v>A.14_Adquisición__desarrollo_y_mantenimiento_de_sistemas</v>
          </cell>
        </row>
        <row r="12">
          <cell r="A12" t="str">
            <v>A.15_Relaciones_con_los_proveedores</v>
          </cell>
        </row>
        <row r="13">
          <cell r="A13" t="str">
            <v>A.16_Incidentes_de_seguridad_de_la_información</v>
          </cell>
        </row>
        <row r="14">
          <cell r="A14" t="str">
            <v>A.17_Continuidad_de_negocio</v>
          </cell>
        </row>
        <row r="15">
          <cell r="A15" t="str">
            <v>A.18_Cumplimiento</v>
          </cell>
        </row>
      </sheetData>
      <sheetData sheetId="2">
        <row r="2">
          <cell r="C2" t="str">
            <v xml:space="preserve">AJ01 TRÁMITES JURISDICCIONALES - PROTECCIÓN AL CONSUMIDOR Y COMPETENCIA DESLEAL E INFRACCIÓN A LOS DERECHOS DE PROPIEDAD INDUSTRIAL </v>
          </cell>
          <cell r="D2" t="str">
            <v>Corrupción</v>
          </cell>
          <cell r="E2" t="str">
            <v>Cat1</v>
          </cell>
          <cell r="F2" t="str">
            <v>Decisiones erróneas</v>
          </cell>
          <cell r="G2" t="str">
            <v>Pérdida de la confidencialidad</v>
          </cell>
          <cell r="H2" t="str">
            <v>al</v>
          </cell>
          <cell r="I2" t="str">
            <v>Riesgo estratégico</v>
          </cell>
          <cell r="J2" t="str">
            <v>Competencias</v>
          </cell>
          <cell r="K2" t="str">
            <v>Económicos</v>
          </cell>
          <cell r="V2" t="str">
            <v>Sí</v>
          </cell>
          <cell r="W2" t="str">
            <v>X</v>
          </cell>
          <cell r="Y2" t="str">
            <v>El evento puede ocurrir solo en circunstancias excepcionales (poco comunes o anormales)</v>
          </cell>
          <cell r="AB2" t="str">
            <v>Abuso de los derechos</v>
          </cell>
          <cell r="AI2" t="str">
            <v>Asumir</v>
          </cell>
          <cell r="AJ2" t="str">
            <v>Documentado</v>
          </cell>
          <cell r="AK2" t="str">
            <v>Asignado</v>
          </cell>
          <cell r="AL2" t="str">
            <v>Adecuado</v>
          </cell>
          <cell r="AM2" t="str">
            <v>Oportuna</v>
          </cell>
          <cell r="AN2" t="str">
            <v xml:space="preserve">Prevenir </v>
          </cell>
          <cell r="AO2" t="str">
            <v>Confiable</v>
          </cell>
          <cell r="AP2" t="str">
            <v>Se investigan y resuelven oportunamente</v>
          </cell>
          <cell r="AQ2" t="str">
            <v>Completa</v>
          </cell>
          <cell r="AT2" t="str">
            <v>Herramienta de seguimiento</v>
          </cell>
          <cell r="AV2" t="str">
            <v>El control se ejecuta de manera consistente por parte del responsable.</v>
          </cell>
        </row>
        <row r="3">
          <cell r="C3" t="str">
            <v>CC01 VIGILANCIA Y CONTROL A LAS CAMARAS DE COMERCIO Y A LOS COMERCIANTES</v>
          </cell>
          <cell r="E3" t="str">
            <v>Cat2</v>
          </cell>
          <cell r="F3" t="str">
            <v>Incumplimientos legales</v>
          </cell>
          <cell r="G3" t="str">
            <v>Pérdida de la disponibilidad</v>
          </cell>
          <cell r="H3" t="str">
            <v>ante</v>
          </cell>
          <cell r="I3" t="str">
            <v>Riesgo de imagen o reputacional</v>
          </cell>
          <cell r="J3" t="str">
            <v>Comunicación</v>
          </cell>
          <cell r="K3" t="str">
            <v>Imagen</v>
          </cell>
          <cell r="V3" t="str">
            <v>No</v>
          </cell>
          <cell r="Y3" t="str">
            <v>El evento puede ocurrir en algún momento</v>
          </cell>
          <cell r="AB3" t="str">
            <v>Acceso no autorizado</v>
          </cell>
          <cell r="AI3" t="str">
            <v>Compartir o Transferir</v>
          </cell>
          <cell r="AJ3" t="str">
            <v>No Documentado</v>
          </cell>
          <cell r="AK3" t="str">
            <v>No Asignado</v>
          </cell>
          <cell r="AL3" t="str">
            <v>Inadecuado</v>
          </cell>
          <cell r="AM3" t="str">
            <v>Inoportuna</v>
          </cell>
          <cell r="AN3" t="str">
            <v>Detectar</v>
          </cell>
          <cell r="AO3" t="str">
            <v>No Confiable</v>
          </cell>
          <cell r="AP3" t="str">
            <v>No se investigan y resuelven oportunamente.</v>
          </cell>
          <cell r="AQ3" t="str">
            <v>Incompleta</v>
          </cell>
          <cell r="AT3" t="str">
            <v>Indicador</v>
          </cell>
          <cell r="AV3" t="str">
            <v>El control se ejecuta algunas veces por parte del responsable.</v>
          </cell>
        </row>
        <row r="4">
          <cell r="C4" t="str">
            <v>CC02  TRÁMITES ADMINISTRATIVOS- CÁMARAS DE COMERCIO</v>
          </cell>
          <cell r="E4" t="str">
            <v>Cat3</v>
          </cell>
          <cell r="F4" t="str">
            <v>Incumplimientos de compromisos (operativos, técnicos, presupuestales, otros)</v>
          </cell>
          <cell r="G4" t="str">
            <v>Pérdida de integridad</v>
          </cell>
          <cell r="H4" t="str">
            <v>con</v>
          </cell>
          <cell r="I4" t="str">
            <v>Riesgo operativo</v>
          </cell>
          <cell r="J4" t="str">
            <v>Cultural</v>
          </cell>
          <cell r="K4" t="str">
            <v>Legal</v>
          </cell>
          <cell r="Y4" t="str">
            <v>El evento podrá ocurrir en algún momento</v>
          </cell>
          <cell r="AB4" t="str">
            <v>Agua</v>
          </cell>
          <cell r="AI4" t="str">
            <v>Reducir</v>
          </cell>
          <cell r="AN4" t="str">
            <v>No es un control</v>
          </cell>
          <cell r="AQ4" t="str">
            <v>No existe</v>
          </cell>
          <cell r="AT4" t="str">
            <v>Producto No Conforme</v>
          </cell>
          <cell r="AV4" t="str">
            <v>El control no se ejecuta por parte del responsable.</v>
          </cell>
        </row>
        <row r="5">
          <cell r="C5" t="str">
            <v>CI01 ASESORÍA Y EVALUACIÓN INDEPENDIENTE</v>
          </cell>
          <cell r="E5" t="str">
            <v>Cat4</v>
          </cell>
          <cell r="F5" t="str">
            <v>Inexactitud</v>
          </cell>
          <cell r="H5" t="str">
            <v>de</v>
          </cell>
          <cell r="I5" t="str">
            <v>Riesgo financiero</v>
          </cell>
          <cell r="J5" t="str">
            <v>Documentación</v>
          </cell>
          <cell r="K5" t="str">
            <v>Medioambientales</v>
          </cell>
          <cell r="Y5" t="str">
            <v>Es viable que el evento ocurra en la mayoría de las circunstancias</v>
          </cell>
          <cell r="AB5" t="str">
            <v>Atentado terrorista</v>
          </cell>
          <cell r="AT5" t="str">
            <v>Plan de acción del área líder del proceso</v>
          </cell>
        </row>
        <row r="6">
          <cell r="C6" t="str">
            <v>CI02 SEGUIMIENTO SISTEMA INTEGRAL DE GESTIÓN INSTITUCIONAL</v>
          </cell>
          <cell r="E6" t="str">
            <v>Cat5</v>
          </cell>
          <cell r="F6" t="str">
            <v>Hurto</v>
          </cell>
          <cell r="H6" t="str">
            <v>durante</v>
          </cell>
          <cell r="I6" t="str">
            <v>Riesgo de cumplimiento</v>
          </cell>
          <cell r="J6" t="str">
            <v>Financiero</v>
          </cell>
          <cell r="K6" t="str">
            <v>Políticos</v>
          </cell>
          <cell r="Y6" t="str">
            <v>Se espera que el evento ocurra en la mayoría de las circunstancias</v>
          </cell>
          <cell r="AB6" t="str">
            <v>Ausencia de personal</v>
          </cell>
          <cell r="AT6" t="str">
            <v>Auditorías</v>
          </cell>
        </row>
        <row r="7">
          <cell r="C7" t="str">
            <v xml:space="preserve">CS01 ATENCIÓN AL CIUDADANO </v>
          </cell>
          <cell r="F7" t="str">
            <v>Uso indebido de activos (incluye información)</v>
          </cell>
          <cell r="H7" t="str">
            <v>en</v>
          </cell>
          <cell r="I7" t="str">
            <v>Riesgos tecnológicos</v>
          </cell>
          <cell r="J7" t="str">
            <v>Infraestructura</v>
          </cell>
          <cell r="K7" t="str">
            <v xml:space="preserve">Sociales </v>
          </cell>
          <cell r="AB7" t="str">
            <v>Ausencia del suministro de agua</v>
          </cell>
        </row>
        <row r="8">
          <cell r="C8" t="str">
            <v>CS02 FORMACIÓN</v>
          </cell>
          <cell r="F8" t="str">
            <v>Fraude</v>
          </cell>
          <cell r="H8" t="str">
            <v>hacia</v>
          </cell>
          <cell r="J8" t="str">
            <v>Jurídico</v>
          </cell>
          <cell r="K8" t="str">
            <v>Tecnológicos</v>
          </cell>
          <cell r="AB8" t="str">
            <v>Ausencia del suministro de energía</v>
          </cell>
        </row>
        <row r="9">
          <cell r="C9" t="str">
            <v>CS03 COMUNICACIONES</v>
          </cell>
          <cell r="F9" t="str">
            <v>Conflicto de interés</v>
          </cell>
          <cell r="H9" t="str">
            <v>para</v>
          </cell>
          <cell r="J9" t="str">
            <v>Logístico</v>
          </cell>
          <cell r="K9" t="str">
            <v> Estratégicos</v>
          </cell>
          <cell r="AB9" t="str">
            <v>Cambio en permisos de acceso</v>
          </cell>
        </row>
        <row r="10">
          <cell r="C10" t="str">
            <v>CS04 PETICIÓN DE INFORMACIÓN</v>
          </cell>
          <cell r="H10" t="str">
            <v>sobre</v>
          </cell>
          <cell r="J10" t="str">
            <v>Método</v>
          </cell>
          <cell r="AB10" t="str">
            <v>Denegación de servicios</v>
          </cell>
        </row>
        <row r="11">
          <cell r="C11" t="str">
            <v>DA01  DIFUSIÓN Y APOYO – RNPC</v>
          </cell>
          <cell r="H11" t="str">
            <v>por</v>
          </cell>
          <cell r="J11" t="str">
            <v>Seguridad</v>
          </cell>
          <cell r="AB11" t="str">
            <v>Desastres naturales</v>
          </cell>
        </row>
        <row r="12">
          <cell r="C12" t="str">
            <v>DA02  ATENCIÓN CONSUMIDOR - RNPC</v>
          </cell>
          <cell r="H12" t="str">
            <v>ante</v>
          </cell>
          <cell r="J12" t="str">
            <v>Sistemas de Información</v>
          </cell>
          <cell r="AB12" t="str">
            <v>Destrucción de la información</v>
          </cell>
        </row>
        <row r="13">
          <cell r="C13" t="str">
            <v>DE01 FORMULACIÓN ESTRATÉGICA</v>
          </cell>
          <cell r="H13" t="str">
            <v>mediante</v>
          </cell>
          <cell r="J13" t="str">
            <v>Tecnología</v>
          </cell>
          <cell r="AB13" t="str">
            <v>Deterioro de los soportes</v>
          </cell>
        </row>
        <row r="14">
          <cell r="C14" t="str">
            <v>DE02 REVISIÓN ESTRATÉGICA</v>
          </cell>
          <cell r="AB14" t="str">
            <v>Divulgación no autorizada</v>
          </cell>
        </row>
        <row r="15">
          <cell r="C15" t="str">
            <v>DE03 ELABORACIÓN DE ESTUDIOS Y ANÁLISIS ECONÓMICOS</v>
          </cell>
          <cell r="AB15" t="str">
            <v>Entes de control</v>
          </cell>
        </row>
        <row r="16">
          <cell r="C16" t="str">
            <v>GA01 CONTRATACIÓN</v>
          </cell>
          <cell r="AB16" t="str">
            <v>Errores operativos</v>
          </cell>
        </row>
        <row r="17">
          <cell r="C17" t="str">
            <v>GA02 INVENTARIOS</v>
          </cell>
          <cell r="AB17" t="str">
            <v>Espionaje</v>
          </cell>
        </row>
        <row r="18">
          <cell r="C18" t="str">
            <v>GA03 SERVICIOS ADMINISTRATIVOS</v>
          </cell>
          <cell r="AB18" t="str">
            <v>Estafadores</v>
          </cell>
        </row>
        <row r="19">
          <cell r="C19" t="str">
            <v>GD01 GESTION DOCUMENTAL</v>
          </cell>
          <cell r="AB19" t="str">
            <v>Empleado descontento</v>
          </cell>
        </row>
        <row r="20">
          <cell r="C20" t="str">
            <v>GF01 CONTABLE</v>
          </cell>
          <cell r="AB20" t="str">
            <v>Falla en el software</v>
          </cell>
        </row>
        <row r="21">
          <cell r="C21" t="str">
            <v>GF02 PRESUPUESTAL</v>
          </cell>
          <cell r="AB21" t="str">
            <v>Fallo de equipos</v>
          </cell>
        </row>
        <row r="22">
          <cell r="C22" t="str">
            <v>GF03 TESORERIA</v>
          </cell>
          <cell r="AB22" t="str">
            <v>Fallo de servicios de información</v>
          </cell>
        </row>
        <row r="23">
          <cell r="C23" t="str">
            <v>GJ01 COBRO COACTIVO</v>
          </cell>
          <cell r="AB23" t="str">
            <v>Falta de disponibilidad del personal</v>
          </cell>
        </row>
        <row r="24">
          <cell r="C24" t="str">
            <v>GJ02 GESTIÓN JUDICIAL</v>
          </cell>
          <cell r="AB24" t="str">
            <v>Fuego</v>
          </cell>
        </row>
        <row r="25">
          <cell r="C25" t="str">
            <v>GJ05 REGULACIÓN JURÍDICA</v>
          </cell>
          <cell r="AB25" t="str">
            <v>Gestión ineficiente de la seguridad de la información</v>
          </cell>
        </row>
        <row r="26">
          <cell r="C26" t="str">
            <v>GJ06 NOTIFICACIONES</v>
          </cell>
          <cell r="AB26" t="str">
            <v>Hackers</v>
          </cell>
        </row>
        <row r="27">
          <cell r="C27" t="str">
            <v xml:space="preserve">GS01 ADMINISTRACIÓN DE INFRAESTRUCTURA TECNOLÓGICA </v>
          </cell>
          <cell r="AB27" t="str">
            <v>Información de fuentes no confiables</v>
          </cell>
        </row>
        <row r="28">
          <cell r="C28" t="str">
            <v>GS03 ADMINISTRACIÓN DE SISTEMAS DE INFORMACIÓN Y PROYECTOS INFORMÁTICOS</v>
          </cell>
          <cell r="AB28" t="str">
            <v>Interrupción de los procesos</v>
          </cell>
        </row>
        <row r="29">
          <cell r="C29" t="str">
            <v>GT02 ADMINISTRACIÓN, GESTIÓN Y DESARROLLO DEL TALENTO HUMANO</v>
          </cell>
          <cell r="AB29" t="str">
            <v>Investigados o vigilados</v>
          </cell>
        </row>
        <row r="30">
          <cell r="C30" t="str">
            <v xml:space="preserve">GT03 CONTROL DISCIPLINARIO INTERNO </v>
          </cell>
          <cell r="AB30" t="str">
            <v>Manipulación de sistemas de información</v>
          </cell>
        </row>
        <row r="31">
          <cell r="C31" t="str">
            <v>PA01 TRÁMITES ADMINISTRATIVOS - PROTECCIÓN DEL CONSUMIDOR</v>
          </cell>
          <cell r="AB31" t="str">
            <v>Pérdida de la información</v>
          </cell>
        </row>
        <row r="32">
          <cell r="C32" t="str">
            <v>PA02 PROTECCION DE USUARIOS DE SERVICIOS DE COMUNICACIONES</v>
          </cell>
          <cell r="AB32" t="str">
            <v>Pérdida de los registros</v>
          </cell>
        </row>
        <row r="33">
          <cell r="C33" t="str">
            <v xml:space="preserve">PC01  VIGILANCIA Y CONTROL - LIBRE COMPETENCIA </v>
          </cell>
          <cell r="AB33" t="str">
            <v>Pérdida de servicio de comunicaciones de datos</v>
          </cell>
        </row>
        <row r="34">
          <cell r="C34" t="str">
            <v xml:space="preserve">PC02 TRAMITES ADMINISTRATIVOS- LIBRE COMPETENCIA </v>
          </cell>
          <cell r="AB34" t="str">
            <v>Pérdida o modificación de la información</v>
          </cell>
        </row>
        <row r="35">
          <cell r="C35" t="str">
            <v>PD01 TRÁMITES ADMINISTRATIVOS PROTECCIÓN DE DATOS PERSONALES</v>
          </cell>
          <cell r="AB35" t="str">
            <v>Personal externo no autorizado</v>
          </cell>
        </row>
        <row r="36">
          <cell r="C36" t="str">
            <v>PI01 REGISTRO Y DEPÓSITO DE SIGNOS DISTINTIVOS</v>
          </cell>
          <cell r="AB36" t="str">
            <v>Revelación de contraseñas</v>
          </cell>
        </row>
        <row r="37">
          <cell r="C37" t="str">
            <v>PI02 CONCESIÓN DE NUEVAS CREACIONES</v>
          </cell>
          <cell r="AB37" t="str">
            <v>Saturación de los sistemas de información</v>
          </cell>
        </row>
        <row r="38">
          <cell r="C38" t="str">
            <v>PI03 TRANSFERENCIA DE INFORMACIÓN TECNOLÓGICA BASADA EN PATENTES</v>
          </cell>
          <cell r="AB38" t="str">
            <v>Software malicioso</v>
          </cell>
        </row>
        <row r="39">
          <cell r="C39" t="str">
            <v>RT01 TRÁMITES ADMINISTRATIVOS REGLAMENTOS TÉCNICOS Y METROLOGÍA LEGAL</v>
          </cell>
          <cell r="AB39" t="str">
            <v>Suplantación de identidad</v>
          </cell>
        </row>
        <row r="40">
          <cell r="C40" t="str">
            <v>RT02 VIGILANCIA Y CONTROL DE REGLAMENTOS TÉCNICOS, METROLOGÍA LEGAL Y PRECIOS</v>
          </cell>
          <cell r="AB40" t="str">
            <v>Terremoto</v>
          </cell>
        </row>
        <row r="41">
          <cell r="C41" t="str">
            <v>RT03 CALIBRACIÓN</v>
          </cell>
        </row>
        <row r="42">
          <cell r="C42" t="str">
            <v>SC01 FORMULACIÓN DEL SISTEMA INTEGRAL DE GESTIÓN</v>
          </cell>
        </row>
        <row r="43">
          <cell r="C43" t="str">
            <v>SC03 GESTIÓN AMBIENTAL</v>
          </cell>
        </row>
        <row r="44">
          <cell r="C44" t="str">
            <v>SC04 SEGURIDAD Y SALUD EN EL TRABAJO</v>
          </cell>
        </row>
        <row r="45">
          <cell r="C45" t="str">
            <v>SC05 GESTIÓN DE SEGURIDAD DE LA INFORMACIÓN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RIESGO CORRUPCIÓN"/>
      <sheetName val="CONTROL DE CAMBIOS"/>
      <sheetName val="Monitoreo corte a 30 de junio"/>
      <sheetName val="Monitoreo corte 30 de Septiembr"/>
      <sheetName val="Monitoreo corte 31 de Diciembre"/>
      <sheetName val="Hoja1"/>
      <sheetName val="Hoja3"/>
      <sheetName val="Pregunta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B2" t="str">
            <v>Económicos</v>
          </cell>
          <cell r="C2" t="str">
            <v>Competencias</v>
          </cell>
          <cell r="D2" t="str">
            <v>Estratégico</v>
          </cell>
          <cell r="H2" t="str">
            <v>Confidencialidad de la Información</v>
          </cell>
          <cell r="I2" t="str">
            <v>Preventivo</v>
          </cell>
          <cell r="J2" t="str">
            <v>Gestión</v>
          </cell>
          <cell r="K2" t="str">
            <v>Si</v>
          </cell>
          <cell r="Q2" t="str">
            <v>Herramienta de seguimiento</v>
          </cell>
        </row>
        <row r="3">
          <cell r="B3" t="str">
            <v>Imagen</v>
          </cell>
          <cell r="C3" t="str">
            <v>Comunicación</v>
          </cell>
          <cell r="D3" t="str">
            <v>Imagen</v>
          </cell>
          <cell r="H3" t="str">
            <v>Credibilidad o imagen</v>
          </cell>
          <cell r="I3" t="str">
            <v>Correctivo</v>
          </cell>
          <cell r="J3" t="str">
            <v xml:space="preserve">Operativo </v>
          </cell>
          <cell r="K3" t="str">
            <v>No</v>
          </cell>
          <cell r="Q3" t="str">
            <v>Indicador del proceso</v>
          </cell>
        </row>
        <row r="4">
          <cell r="B4" t="str">
            <v>Legal</v>
          </cell>
          <cell r="C4" t="str">
            <v>Cultural</v>
          </cell>
          <cell r="D4" t="str">
            <v>Operativo</v>
          </cell>
          <cell r="H4" t="str">
            <v>Legal</v>
          </cell>
          <cell r="J4" t="str">
            <v>Legal</v>
          </cell>
          <cell r="Q4" t="str">
            <v>Producto No Conforme 
(procesos misionales y de atención al ciudadano)</v>
          </cell>
        </row>
        <row r="5">
          <cell r="B5" t="str">
            <v>Mediomambientales</v>
          </cell>
          <cell r="C5" t="str">
            <v>Documentación</v>
          </cell>
          <cell r="D5" t="str">
            <v>Financiero</v>
          </cell>
          <cell r="H5" t="str">
            <v>Operativo</v>
          </cell>
          <cell r="Q5" t="str">
            <v>Plan de acción del área líder del proceso</v>
          </cell>
        </row>
        <row r="6">
          <cell r="B6" t="str">
            <v>Políticos</v>
          </cell>
          <cell r="C6" t="str">
            <v>Estratégico</v>
          </cell>
          <cell r="D6" t="str">
            <v>Cumplimiento</v>
          </cell>
        </row>
        <row r="7">
          <cell r="B7" t="str">
            <v xml:space="preserve">Sociales </v>
          </cell>
          <cell r="C7" t="str">
            <v>Financiero</v>
          </cell>
          <cell r="D7" t="str">
            <v>Tecnología</v>
          </cell>
        </row>
        <row r="8">
          <cell r="B8" t="str">
            <v>Tecnológicos</v>
          </cell>
          <cell r="C8" t="str">
            <v>Infraestructura</v>
          </cell>
          <cell r="D8" t="str">
            <v>Corrupción</v>
          </cell>
        </row>
        <row r="9">
          <cell r="C9" t="str">
            <v>Juridíco</v>
          </cell>
        </row>
        <row r="10">
          <cell r="C10" t="str">
            <v>Logístico</v>
          </cell>
        </row>
        <row r="11">
          <cell r="C11" t="str">
            <v>Método</v>
          </cell>
        </row>
        <row r="12">
          <cell r="C12" t="str">
            <v>Seguridad</v>
          </cell>
        </row>
        <row r="13">
          <cell r="C13" t="str">
            <v>Sistemas de Información</v>
          </cell>
        </row>
        <row r="14">
          <cell r="C14" t="str">
            <v>Técnologia</v>
          </cell>
        </row>
      </sheetData>
      <sheetData sheetId="7">
        <row r="1">
          <cell r="C1" t="str">
            <v>AJ01 TRÁMITES JURISDICCIONALES - COMPETENCIA DESLEAL Y PROPIEDAD INDUSTRIAL</v>
          </cell>
        </row>
        <row r="2">
          <cell r="C2" t="str">
            <v>AJ02 TRÁMITES JURISDICCIONALES - PROTECCIÓN AL CONSUMIDOR</v>
          </cell>
        </row>
        <row r="3">
          <cell r="C3" t="str">
            <v>CC01 VIGILANCIA Y CONTROL A LAS CAMARAS DE COMERCIO Y A LOS COMERCIANTES</v>
          </cell>
        </row>
        <row r="4">
          <cell r="C4" t="str">
            <v>CC02  TRÁMITES ADMINISTRATIVOS- CÁMARAS DE COMERCIO</v>
          </cell>
        </row>
        <row r="5">
          <cell r="C5" t="str">
            <v>CI01 SISTEMA DE CONTROL INTERNO</v>
          </cell>
        </row>
        <row r="6">
          <cell r="C6" t="str">
            <v>CI02 SEGUIMIENTO SISTEMA INTEGRAL DE GESTIÓN INSTITUCIONAL</v>
          </cell>
        </row>
        <row r="7">
          <cell r="C7" t="str">
            <v xml:space="preserve">CS01 ATENCIÓN AL CIUDADANO </v>
          </cell>
        </row>
        <row r="8">
          <cell r="C8" t="str">
            <v>CS02 FORMACIÓN</v>
          </cell>
        </row>
        <row r="9">
          <cell r="C9" t="str">
            <v>CS03 COMUNICACIONES</v>
          </cell>
        </row>
        <row r="10">
          <cell r="C10" t="str">
            <v>CS04 PETICIÓN DE INFORMACIÓN</v>
          </cell>
        </row>
        <row r="11">
          <cell r="C11" t="str">
            <v>DE01 FORMULACIÓN ESTRATÉGICA</v>
          </cell>
        </row>
        <row r="12">
          <cell r="C12" t="str">
            <v>DE02 REVISIÓN ESTRATÉGICA</v>
          </cell>
        </row>
        <row r="13">
          <cell r="C13" t="str">
            <v>DE03 ELABORACIÓN DE ESTUDIOS Y ANÁLISIS ECONÓMICOS</v>
          </cell>
        </row>
        <row r="14">
          <cell r="C14" t="str">
            <v>GA01 CONTRATACIÓN</v>
          </cell>
        </row>
        <row r="15">
          <cell r="C15" t="str">
            <v>GA02 INVENTARIOS</v>
          </cell>
        </row>
        <row r="16">
          <cell r="C16" t="str">
            <v>GA03 SERVICIOS ADMINISTRATIVOS</v>
          </cell>
        </row>
        <row r="17">
          <cell r="C17" t="str">
            <v>GD01 GESTION DOCUMENTAL</v>
          </cell>
        </row>
        <row r="18">
          <cell r="C18" t="str">
            <v>GF01 CONTABLE</v>
          </cell>
        </row>
        <row r="19">
          <cell r="C19" t="str">
            <v>GF02 PRESUPUESTAL</v>
          </cell>
        </row>
        <row r="20">
          <cell r="C20" t="str">
            <v>GF03 TESORERIA</v>
          </cell>
        </row>
        <row r="21">
          <cell r="C21" t="str">
            <v>GJ01 COBRO COACTIVO</v>
          </cell>
        </row>
        <row r="22">
          <cell r="C22" t="str">
            <v>GJ02 GESTIÓN JUDICIAL</v>
          </cell>
        </row>
        <row r="23">
          <cell r="C23" t="str">
            <v>GJ05 REGULACIÓN JURÍDICA</v>
          </cell>
        </row>
        <row r="24">
          <cell r="C24" t="str">
            <v xml:space="preserve">GS01 ADMINISTRACIÓN DE INFRAESTRUCTURA TECNOLÓGICA </v>
          </cell>
        </row>
        <row r="25">
          <cell r="C25" t="str">
            <v>GS02 GESTIÓN DE SEGURIDAD DE LA INFORMACIÓN</v>
          </cell>
        </row>
        <row r="26">
          <cell r="C26" t="str">
            <v>GS03 ADMINISTRACIÓN DE SISTEMAS DE INFORMACIÓN Y PROYECTOS INFORMÁTICOS</v>
          </cell>
        </row>
        <row r="27">
          <cell r="C27" t="str">
            <v>GT02 ADMINISTRACIÓN, GESTIÓN Y DESARROLLO DEL TALENTO HUMANO</v>
          </cell>
        </row>
        <row r="28">
          <cell r="C28" t="str">
            <v xml:space="preserve">GT03 CONTROL DISCIPLINARIO INTERNO </v>
          </cell>
        </row>
        <row r="29">
          <cell r="C29" t="str">
            <v>PA01 TRÁMITES ADMINISTRATIVOS - PROTECCIÓN DEL CONSUMIDOR</v>
          </cell>
        </row>
        <row r="30">
          <cell r="C30" t="str">
            <v>PA02 PROTECCION DE USUARIOS DE SERVICIOS DE COMUNICACIONES</v>
          </cell>
        </row>
        <row r="31">
          <cell r="C31" t="str">
            <v xml:space="preserve">PC01  VIGILANCIA Y CONTROL - LIBRE COMPETENCIA </v>
          </cell>
        </row>
        <row r="32">
          <cell r="C32" t="str">
            <v xml:space="preserve">PC02 TRAMITES ADMINISTRATIVOS- LIBRE COMPETENCIA </v>
          </cell>
        </row>
        <row r="33">
          <cell r="C33" t="str">
            <v>PD01 TRÁMITES ADMINISTRATIVOS PROTECCIÓN DE DATOS PERSONALES</v>
          </cell>
        </row>
        <row r="34">
          <cell r="C34" t="str">
            <v>PI01 REGISTRO Y DEPÓSITO DE SIGNOS DISTINTIVOS</v>
          </cell>
        </row>
        <row r="35">
          <cell r="C35" t="str">
            <v>PI02 CONCESIÓN DE NUEVAS CREACIONES</v>
          </cell>
        </row>
        <row r="36">
          <cell r="C36" t="str">
            <v>PI03 TRANSFERENCIA DE INFORMACIÓN TECNOLÓGICA BASADA EN PATENTES</v>
          </cell>
        </row>
        <row r="37">
          <cell r="C37" t="str">
            <v>RT01 TRÁMITES ADMINISTRATIVOS REGLAMENTOS TÉCNICOS Y METROLOGÍA LEGAL</v>
          </cell>
        </row>
        <row r="38">
          <cell r="C38" t="str">
            <v>RT02 VIGILANCIA Y CONTROL DE REGLAMENTOS TÉCNICOS, METROLOGÍA LEGAL Y PRECIOS</v>
          </cell>
        </row>
        <row r="39">
          <cell r="C39" t="str">
            <v>SC01 FORMULACIÓN DEL SISTEMA INTEGRAL DE GESTIÓN</v>
          </cell>
        </row>
        <row r="40">
          <cell r="C40" t="str">
            <v>SC03 GESTIÓN AMBIENTAL</v>
          </cell>
        </row>
        <row r="41">
          <cell r="C41" t="str">
            <v>SC04 SEGURIDAD Y SALUD EN EL TRABAJO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Consolidado 2020"/>
      <sheetName val="Monitoreo corte a 30 de junio"/>
      <sheetName val="Monitoreo corte 30 de Septiembr"/>
      <sheetName val="Monitoreo corte 31 de Diciembre"/>
      <sheetName val="Hoja1"/>
      <sheetName val="Hoja3"/>
      <sheetName val="Preguntas"/>
      <sheetName val="Hoja2"/>
      <sheetName val="CONTROL DE CAMBIOS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Económicos</v>
          </cell>
          <cell r="C2" t="str">
            <v>Competencias</v>
          </cell>
          <cell r="D2" t="str">
            <v>Estratégico</v>
          </cell>
          <cell r="H2" t="str">
            <v>Confidencialidad de la Información</v>
          </cell>
          <cell r="I2" t="str">
            <v>Preventivo</v>
          </cell>
          <cell r="J2" t="str">
            <v>Gestión</v>
          </cell>
          <cell r="K2" t="str">
            <v>Si</v>
          </cell>
          <cell r="Q2" t="str">
            <v>Herramienta de seguimiento</v>
          </cell>
        </row>
        <row r="3">
          <cell r="B3" t="str">
            <v>Imagen</v>
          </cell>
          <cell r="C3" t="str">
            <v>Comunicación</v>
          </cell>
          <cell r="D3" t="str">
            <v>Imagen</v>
          </cell>
          <cell r="H3" t="str">
            <v>Credibilidad o imagen</v>
          </cell>
          <cell r="I3" t="str">
            <v>Correctivo</v>
          </cell>
          <cell r="J3" t="str">
            <v xml:space="preserve">Operativo </v>
          </cell>
          <cell r="K3" t="str">
            <v>No</v>
          </cell>
          <cell r="Q3" t="str">
            <v>Indicador del proceso</v>
          </cell>
        </row>
        <row r="4">
          <cell r="B4" t="str">
            <v>Legal</v>
          </cell>
          <cell r="C4" t="str">
            <v>Cultural</v>
          </cell>
          <cell r="D4" t="str">
            <v>Operativo</v>
          </cell>
          <cell r="H4" t="str">
            <v>Legal</v>
          </cell>
          <cell r="J4" t="str">
            <v>Legal</v>
          </cell>
          <cell r="Q4" t="str">
            <v>Producto No Conforme 
(procesos misionales y de atención al ciudadano)</v>
          </cell>
        </row>
        <row r="5">
          <cell r="B5" t="str">
            <v>Mediomambientales</v>
          </cell>
          <cell r="C5" t="str">
            <v>Documentación</v>
          </cell>
          <cell r="D5" t="str">
            <v>Financiero</v>
          </cell>
          <cell r="H5" t="str">
            <v>Operativo</v>
          </cell>
          <cell r="Q5" t="str">
            <v>Plan de acción del área líder del proceso</v>
          </cell>
        </row>
        <row r="6">
          <cell r="B6" t="str">
            <v>Políticos</v>
          </cell>
          <cell r="C6" t="str">
            <v>Estratégico</v>
          </cell>
          <cell r="D6" t="str">
            <v>Cumplimiento</v>
          </cell>
        </row>
        <row r="7">
          <cell r="B7" t="str">
            <v xml:space="preserve">Sociales </v>
          </cell>
          <cell r="C7" t="str">
            <v>Financiero</v>
          </cell>
          <cell r="D7" t="str">
            <v>Tecnología</v>
          </cell>
        </row>
        <row r="8">
          <cell r="B8" t="str">
            <v>Tecnológicos</v>
          </cell>
          <cell r="C8" t="str">
            <v>Infraestructura</v>
          </cell>
          <cell r="D8" t="str">
            <v>Corrupción</v>
          </cell>
        </row>
        <row r="9">
          <cell r="C9" t="str">
            <v>Juridíco</v>
          </cell>
        </row>
        <row r="10">
          <cell r="C10" t="str">
            <v>Logístico</v>
          </cell>
        </row>
        <row r="11">
          <cell r="C11" t="str">
            <v>Método</v>
          </cell>
        </row>
        <row r="12">
          <cell r="C12" t="str">
            <v>Seguridad</v>
          </cell>
        </row>
        <row r="13">
          <cell r="C13" t="str">
            <v>Sistemas de Información</v>
          </cell>
        </row>
        <row r="14">
          <cell r="C14" t="str">
            <v>Técnologia</v>
          </cell>
        </row>
      </sheetData>
      <sheetData sheetId="6">
        <row r="1">
          <cell r="C1" t="str">
            <v>AJ01 TRÁMITES JURISDICCIONALES - COMPETENCIA DESLEAL Y PROPIEDAD INDUSTRIAL</v>
          </cell>
        </row>
        <row r="2">
          <cell r="C2" t="str">
            <v>AJ02 TRÁMITES JURISDICCIONALES - PROTECCIÓN AL CONSUMIDOR</v>
          </cell>
        </row>
        <row r="3">
          <cell r="C3" t="str">
            <v>CC01 VIGILANCIA Y CONTROL A LAS CAMARAS DE COMERCIO Y A LOS COMERCIANTES</v>
          </cell>
        </row>
        <row r="4">
          <cell r="C4" t="str">
            <v>CC02  TRÁMITES ADMINISTRATIVOS- CÁMARAS DE COMERCIO</v>
          </cell>
        </row>
        <row r="5">
          <cell r="C5" t="str">
            <v>CI01 SISTEMA DE CONTROL INTERNO</v>
          </cell>
        </row>
        <row r="6">
          <cell r="C6" t="str">
            <v>CI02 SEGUIMIENTO SISTEMA INTEGRAL DE GESTIÓN INSTITUCIONAL</v>
          </cell>
        </row>
        <row r="7">
          <cell r="C7" t="str">
            <v xml:space="preserve">CS01 ATENCIÓN AL CIUDADANO </v>
          </cell>
        </row>
        <row r="8">
          <cell r="C8" t="str">
            <v>CS02 FORMACIÓN</v>
          </cell>
        </row>
        <row r="9">
          <cell r="C9" t="str">
            <v>CS03 COMUNICACIONES</v>
          </cell>
        </row>
        <row r="10">
          <cell r="C10" t="str">
            <v>CS04 PETICIÓN DE INFORMACIÓN</v>
          </cell>
        </row>
        <row r="11">
          <cell r="C11" t="str">
            <v>DE01 FORMULACIÓN ESTRATÉGICA</v>
          </cell>
        </row>
        <row r="12">
          <cell r="C12" t="str">
            <v>DE02 REVISIÓN ESTRATÉGICA</v>
          </cell>
        </row>
        <row r="13">
          <cell r="C13" t="str">
            <v>DE03 ELABORACIÓN DE ESTUDIOS Y ANÁLISIS ECONÓMICOS</v>
          </cell>
        </row>
        <row r="14">
          <cell r="C14" t="str">
            <v>GA01 CONTRATACIÓN</v>
          </cell>
        </row>
        <row r="15">
          <cell r="C15" t="str">
            <v>GA02 INVENTARIOS</v>
          </cell>
        </row>
        <row r="16">
          <cell r="C16" t="str">
            <v>GA03 SERVICIOS ADMINISTRATIVOS</v>
          </cell>
        </row>
        <row r="17">
          <cell r="C17" t="str">
            <v>GD01 GESTION DOCUMENTAL</v>
          </cell>
        </row>
        <row r="18">
          <cell r="C18" t="str">
            <v>GF01 CONTABLE</v>
          </cell>
        </row>
        <row r="19">
          <cell r="C19" t="str">
            <v>GF02 PRESUPUESTAL</v>
          </cell>
        </row>
        <row r="20">
          <cell r="C20" t="str">
            <v>GF03 TESORERIA</v>
          </cell>
        </row>
        <row r="21">
          <cell r="C21" t="str">
            <v>GJ01 COBRO COACTIVO</v>
          </cell>
        </row>
        <row r="22">
          <cell r="C22" t="str">
            <v>GJ02 GESTIÓN JUDICIAL</v>
          </cell>
        </row>
        <row r="23">
          <cell r="C23" t="str">
            <v>GJ05 REGULACIÓN JURÍDICA</v>
          </cell>
        </row>
        <row r="24">
          <cell r="C24" t="str">
            <v xml:space="preserve">GS01 ADMINISTRACIÓN DE INFRAESTRUCTURA TECNOLÓGICA </v>
          </cell>
        </row>
        <row r="25">
          <cell r="C25" t="str">
            <v>GS02 GESTIÓN DE SEGURIDAD DE LA INFORMACIÓN</v>
          </cell>
        </row>
        <row r="26">
          <cell r="C26" t="str">
            <v>GS03 ADMINISTRACIÓN DE SISTEMAS DE INFORMACIÓN Y PROYECTOS INFORMÁTICOS</v>
          </cell>
        </row>
        <row r="27">
          <cell r="C27" t="str">
            <v>GT02 ADMINISTRACIÓN, GESTIÓN Y DESARROLLO DEL TALENTO HUMANO</v>
          </cell>
        </row>
        <row r="28">
          <cell r="C28" t="str">
            <v xml:space="preserve">GT03 CONTROL DISCIPLINARIO INTERNO </v>
          </cell>
        </row>
        <row r="29">
          <cell r="C29" t="str">
            <v>PA01 TRÁMITES ADMINISTRATIVOS - PROTECCIÓN DEL CONSUMIDOR</v>
          </cell>
        </row>
        <row r="30">
          <cell r="C30" t="str">
            <v>PA02 PROTECCION DE USUARIOS DE SERVICIOS DE COMUNICACIONES</v>
          </cell>
        </row>
        <row r="31">
          <cell r="C31" t="str">
            <v xml:space="preserve">PC01  VIGILANCIA Y CONTROL - LIBRE COMPETENCIA </v>
          </cell>
        </row>
        <row r="32">
          <cell r="C32" t="str">
            <v xml:space="preserve">PC02 TRAMITES ADMINISTRATIVOS- LIBRE COMPETENCIA </v>
          </cell>
        </row>
        <row r="33">
          <cell r="C33" t="str">
            <v>PD01 TRÁMITES ADMINISTRATIVOS PROTECCIÓN DE DATOS PERSONALES</v>
          </cell>
        </row>
        <row r="34">
          <cell r="C34" t="str">
            <v>PI01 REGISTRO Y DEPÓSITO DE SIGNOS DISTINTIVOS</v>
          </cell>
        </row>
        <row r="35">
          <cell r="C35" t="str">
            <v>PI02 CONCESIÓN DE NUEVAS CREACIONES</v>
          </cell>
        </row>
        <row r="36">
          <cell r="C36" t="str">
            <v>PI03 TRANSFERENCIA DE INFORMACIÓN TECNOLÓGICA BASADA EN PATENTES</v>
          </cell>
        </row>
        <row r="37">
          <cell r="C37" t="str">
            <v>RT01 TRÁMITES ADMINISTRATIVOS REGLAMENTOS TÉCNICOS Y METROLOGÍA LEGAL</v>
          </cell>
        </row>
        <row r="38">
          <cell r="C38" t="str">
            <v>RT02 VIGILANCIA Y CONTROL DE REGLAMENTOS TÉCNICOS, METROLOGÍA LEGAL Y PRECIOS</v>
          </cell>
        </row>
        <row r="39">
          <cell r="C39" t="str">
            <v>SC01 FORMULACIÓN DEL SISTEMA INTEGRAL DE GESTIÓN</v>
          </cell>
        </row>
        <row r="40">
          <cell r="C40" t="str">
            <v>SC03 GESTIÓN AMBIENTAL</v>
          </cell>
        </row>
        <row r="41">
          <cell r="C41" t="str">
            <v>SC04 SEGURIDAD Y SALUD EN EL TRABAJO</v>
          </cell>
        </row>
      </sheetData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-Riesgos"/>
      <sheetName val="Riesgo1"/>
      <sheetName val="Riesgo2"/>
      <sheetName val="Riesgo3"/>
      <sheetName val="Riesgo4"/>
      <sheetName val="Riesgo5"/>
      <sheetName val="Riesgo6"/>
      <sheetName val="Riesgo7"/>
      <sheetName val="Riesgo8"/>
      <sheetName val="Riesgo9"/>
      <sheetName val="Mapa del Proceso"/>
      <sheetName val="Enc_impacto1"/>
      <sheetName val="Enc_impacto2"/>
      <sheetName val="Enc_impacto3"/>
      <sheetName val="Enc_impacto4"/>
      <sheetName val="Enc_impacto5"/>
      <sheetName val="Enc_impacto6"/>
      <sheetName val="Enc_impacto7"/>
      <sheetName val="Enc_impacto8"/>
      <sheetName val="Enc_impacto9"/>
      <sheetName val="Seguimiento al mapa de riesgos"/>
      <sheetName val="Hoja2"/>
      <sheetName val="listas d"/>
    </sheetNames>
    <sheetDataSet>
      <sheetData sheetId="0">
        <row r="2">
          <cell r="A2" t="str">
            <v>Raro (1)</v>
          </cell>
          <cell r="B2" t="str">
            <v>Insignificante (1)</v>
          </cell>
          <cell r="D2" t="str">
            <v>Moderado (1)</v>
          </cell>
          <cell r="I2" t="str">
            <v>MACC01 Mejora Continua</v>
          </cell>
          <cell r="T2" t="str">
            <v>X</v>
          </cell>
        </row>
        <row r="3">
          <cell r="A3" t="str">
            <v>Improbable (2)</v>
          </cell>
          <cell r="B3" t="str">
            <v>Menor (2)</v>
          </cell>
          <cell r="D3" t="str">
            <v>Mayor (2)</v>
          </cell>
          <cell r="I3" t="str">
            <v>DESC01 Direccionamiento Estratégico</v>
          </cell>
        </row>
        <row r="4">
          <cell r="A4" t="str">
            <v>Moderada (3)</v>
          </cell>
          <cell r="B4" t="str">
            <v>Moderado (3)</v>
          </cell>
          <cell r="D4" t="str">
            <v>Catastrófico (3)</v>
          </cell>
          <cell r="I4" t="str">
            <v>ASIC01 Administración del Sistema Integrado de Gestión Institucional</v>
          </cell>
        </row>
        <row r="5">
          <cell r="A5" t="str">
            <v>Probable (4)</v>
          </cell>
          <cell r="B5" t="str">
            <v>Mayor (4)</v>
          </cell>
          <cell r="I5" t="str">
            <v>GCMC01 Gestión de las Comunicaciones Públicas y Estratégicas</v>
          </cell>
        </row>
        <row r="6">
          <cell r="A6" t="str">
            <v>Casi Certeza (5)</v>
          </cell>
          <cell r="B6" t="str">
            <v>Catastrófico (5)</v>
          </cell>
          <cell r="I6" t="str">
            <v>GSCC01 Gestión de Servicio al Ciudadano</v>
          </cell>
        </row>
        <row r="7">
          <cell r="I7" t="str">
            <v>TEDC01 Transversalización del Enfoque Diferencial</v>
          </cell>
        </row>
        <row r="8">
          <cell r="I8" t="str">
            <v>GVTC01 Gestión para la Innovación y Adopción de las Mejores Prácticas de TIC</v>
          </cell>
        </row>
        <row r="9">
          <cell r="I9" t="str">
            <v>GIPC01 Gestión de las Intervenciones Individuales y Colectivas para la Promoción de la Salud y Prevención de la Enfernedad</v>
          </cell>
        </row>
        <row r="10">
          <cell r="I10" t="str">
            <v>GPSC01 Gestión de la Protección Social en Salud</v>
          </cell>
        </row>
        <row r="11">
          <cell r="I11" t="str">
            <v>PSSC01 Gestión de la Prestación de Servicios de Salud</v>
          </cell>
        </row>
        <row r="12">
          <cell r="I12" t="str">
            <v>APFC01 Análisis de Recursos del SGSS y Planeación Financiera Territorial</v>
          </cell>
        </row>
        <row r="13">
          <cell r="I13" t="str">
            <v>CVSC01 Ciclo de Vida y Reingeniería de Sistemas de Información</v>
          </cell>
        </row>
        <row r="14">
          <cell r="I14" t="str">
            <v>PSPC01 Planeación, Monitoreo y Evaluación de Resultados en Salud Pública</v>
          </cell>
        </row>
        <row r="15">
          <cell r="I15" t="str">
            <v>THSC01 Desarrollo del Talento Humano en Salud</v>
          </cell>
        </row>
        <row r="16">
          <cell r="I16" t="str">
            <v>GMTC01 Gestión de Medicamentos y Tecnologías en Salud</v>
          </cell>
        </row>
        <row r="17">
          <cell r="I17" t="str">
            <v>IFDC01 Integración de Datos de Nuevas Fuentes al Sistema de Gestión de Datos</v>
          </cell>
        </row>
        <row r="18">
          <cell r="I18" t="str">
            <v>GTHC01 Gestión del Talento Humano</v>
          </cell>
        </row>
        <row r="19">
          <cell r="I19" t="str">
            <v>GCOC01 Gestión de Contratación</v>
          </cell>
        </row>
        <row r="20">
          <cell r="I20" t="str">
            <v>GDOC01 Gestión Documental</v>
          </cell>
        </row>
        <row r="21">
          <cell r="I21" t="str">
            <v>SIMC01 Administración de Sistemas de Información</v>
          </cell>
        </row>
        <row r="22">
          <cell r="I22" t="str">
            <v>GSTC01 Gestión de Soporte a las Tecnologías</v>
          </cell>
        </row>
        <row r="23">
          <cell r="I23" t="str">
            <v>AELC01 Administración de Entidades Liquidadas</v>
          </cell>
        </row>
        <row r="24">
          <cell r="I24" t="str">
            <v>GJAC01 Gestión Jurídica</v>
          </cell>
        </row>
        <row r="25">
          <cell r="I25" t="str">
            <v>GFIC01 Gestión Financiera</v>
          </cell>
        </row>
        <row r="26">
          <cell r="I26" t="str">
            <v>ABIC01 Administración de Bienes e Insumos</v>
          </cell>
        </row>
        <row r="27">
          <cell r="I27" t="str">
            <v>CEVC01 Control y Evaluación de la Gestión</v>
          </cell>
        </row>
        <row r="28">
          <cell r="I28" t="str">
            <v>GYPC01 Gestión y Prevención de Asuntos Disciplinarios</v>
          </cell>
        </row>
      </sheetData>
      <sheetData sheetId="1">
        <row r="10">
          <cell r="K10" t="str">
            <v>GCMC01 Gestión de las Comunicaciones Públicas y Estratégicas</v>
          </cell>
        </row>
      </sheetData>
      <sheetData sheetId="2">
        <row r="18">
          <cell r="K18">
            <v>0</v>
          </cell>
        </row>
      </sheetData>
      <sheetData sheetId="3">
        <row r="18">
          <cell r="K18">
            <v>0</v>
          </cell>
        </row>
      </sheetData>
      <sheetData sheetId="4">
        <row r="18">
          <cell r="K18">
            <v>0</v>
          </cell>
        </row>
      </sheetData>
      <sheetData sheetId="5">
        <row r="18">
          <cell r="K18">
            <v>0</v>
          </cell>
        </row>
      </sheetData>
      <sheetData sheetId="6">
        <row r="18">
          <cell r="K18">
            <v>0</v>
          </cell>
        </row>
      </sheetData>
      <sheetData sheetId="7">
        <row r="18">
          <cell r="K18">
            <v>0</v>
          </cell>
        </row>
      </sheetData>
      <sheetData sheetId="8">
        <row r="18">
          <cell r="K18">
            <v>0</v>
          </cell>
        </row>
      </sheetData>
      <sheetData sheetId="9">
        <row r="18">
          <cell r="K1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ónDeRiesgos"/>
      <sheetName val="Plan de contingencia"/>
      <sheetName val="Datos"/>
    </sheetNames>
    <sheetDataSet>
      <sheetData sheetId="0"/>
      <sheetData sheetId="1"/>
      <sheetData sheetId="2">
        <row r="2">
          <cell r="A2" t="str">
            <v>Alta</v>
          </cell>
          <cell r="B2" t="str">
            <v>Planeada</v>
          </cell>
        </row>
        <row r="3">
          <cell r="A3" t="str">
            <v>Media</v>
          </cell>
          <cell r="B3" t="str">
            <v>Sin implementar</v>
          </cell>
        </row>
        <row r="4">
          <cell r="A4" t="str">
            <v>Baja</v>
          </cell>
          <cell r="B4" t="str">
            <v>En implementación</v>
          </cell>
        </row>
        <row r="5">
          <cell r="B5" t="str">
            <v>Implementada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iticidad"/>
      <sheetName val="02-Vulnerabilidad y Amenaza "/>
      <sheetName val="03-Mapa de riesgo"/>
      <sheetName val="Instructivo"/>
    </sheetNames>
    <sheetDataSet>
      <sheetData sheetId="0"/>
      <sheetData sheetId="1">
        <row r="1048371">
          <cell r="B1048371" t="str">
            <v>Personal</v>
          </cell>
          <cell r="K1048371" t="str">
            <v>Personal_</v>
          </cell>
        </row>
        <row r="1048372">
          <cell r="B1048372" t="str">
            <v>Hardware</v>
          </cell>
          <cell r="K1048372" t="str">
            <v>Hardware_</v>
          </cell>
        </row>
        <row r="1048373">
          <cell r="B1048373" t="str">
            <v>Software</v>
          </cell>
          <cell r="K1048373" t="str">
            <v xml:space="preserve">Software_ </v>
          </cell>
        </row>
        <row r="1048374">
          <cell r="B1048374" t="str">
            <v>Red</v>
          </cell>
          <cell r="K1048374" t="str">
            <v>Red_</v>
          </cell>
        </row>
        <row r="1048375">
          <cell r="B1048375" t="str">
            <v>Organización</v>
          </cell>
          <cell r="K1048375" t="str">
            <v>Organización_</v>
          </cell>
        </row>
        <row r="1048376">
          <cell r="B1048376" t="str">
            <v>Lugar</v>
          </cell>
          <cell r="K1048376" t="str">
            <v>Lugar_</v>
          </cell>
        </row>
        <row r="1048377">
          <cell r="B1048377" t="str">
            <v>No_Aplica</v>
          </cell>
          <cell r="K1048377" t="str">
            <v>Daño_físico</v>
          </cell>
        </row>
        <row r="1048378">
          <cell r="K1048378" t="str">
            <v>Eventos_naturales</v>
          </cell>
        </row>
        <row r="1048379">
          <cell r="K1048379" t="str">
            <v>Pérdida_de_los_servicios_esenciales</v>
          </cell>
        </row>
        <row r="1048380">
          <cell r="K1048380" t="str">
            <v>Perturbación_debida_a_la_radiación</v>
          </cell>
        </row>
        <row r="1048381">
          <cell r="K1048381" t="str">
            <v>Compromiso_de_la_información</v>
          </cell>
        </row>
        <row r="1048382">
          <cell r="K1048382" t="str">
            <v>Fallas_técnicas</v>
          </cell>
        </row>
        <row r="1048383">
          <cell r="K1048383" t="str">
            <v>Compromiso_de_las_funciones</v>
          </cell>
        </row>
        <row r="1048384">
          <cell r="K1048384" t="str">
            <v>Pirata_informático_intruso_ilegal</v>
          </cell>
        </row>
        <row r="1048385">
          <cell r="K1048385" t="str">
            <v>Intrusos_empleados_con_entrenamiento_deficiente_descontento_malintencionado_negligente_deshonesto_o_despedido</v>
          </cell>
        </row>
        <row r="1048386">
          <cell r="K1048386" t="str">
            <v>Terrorismo</v>
          </cell>
        </row>
        <row r="1048387">
          <cell r="K1048387" t="str">
            <v>No_Aplica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iesgo1"/>
      <sheetName val="Riesgo2"/>
      <sheetName val="Riesgo3"/>
      <sheetName val="Riesgo4"/>
      <sheetName val="Riesgo5"/>
      <sheetName val="Riesgo6"/>
      <sheetName val="Riesgo7"/>
      <sheetName val="Riesgo8"/>
      <sheetName val="Riesgo9"/>
      <sheetName val="Riesgo10"/>
      <sheetName val="Mapa del Proceso"/>
      <sheetName val="Enc_Imp_Corrupción"/>
      <sheetName val="Imp_Procesos_1"/>
      <sheetName val="Imp_Procesos_2"/>
      <sheetName val="Imp_Procesos_3"/>
      <sheetName val="Imp_Procesos_4"/>
      <sheetName val="Imp_Procesos_5"/>
      <sheetName val="Imp_Procesos_6"/>
      <sheetName val="Imp_Procesos_7"/>
      <sheetName val="Imp_Procesos_8"/>
      <sheetName val="Imp_Procesos_9"/>
      <sheetName val="Imp_Procesos_10"/>
      <sheetName val="Inventario de Activos"/>
    </sheetNames>
    <sheetDataSet>
      <sheetData sheetId="0">
        <row r="2">
          <cell r="L2" t="str">
            <v>Rara vez (1)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23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13" Type="http://schemas.openxmlformats.org/officeDocument/2006/relationships/ctrlProp" Target="../ctrlProps/ctrlProp34.xml"/><Relationship Id="rId18" Type="http://schemas.openxmlformats.org/officeDocument/2006/relationships/ctrlProp" Target="../ctrlProps/ctrlProp39.xml"/><Relationship Id="rId26" Type="http://schemas.openxmlformats.org/officeDocument/2006/relationships/ctrlProp" Target="../ctrlProps/ctrlProp47.xml"/><Relationship Id="rId3" Type="http://schemas.openxmlformats.org/officeDocument/2006/relationships/drawing" Target="../drawings/drawing12.xml"/><Relationship Id="rId21" Type="http://schemas.openxmlformats.org/officeDocument/2006/relationships/ctrlProp" Target="../ctrlProps/ctrlProp42.xml"/><Relationship Id="rId7" Type="http://schemas.openxmlformats.org/officeDocument/2006/relationships/ctrlProp" Target="../ctrlProps/ctrlProp28.xml"/><Relationship Id="rId12" Type="http://schemas.openxmlformats.org/officeDocument/2006/relationships/ctrlProp" Target="../ctrlProps/ctrlProp33.xml"/><Relationship Id="rId17" Type="http://schemas.openxmlformats.org/officeDocument/2006/relationships/ctrlProp" Target="../ctrlProps/ctrlProp38.xml"/><Relationship Id="rId25" Type="http://schemas.openxmlformats.org/officeDocument/2006/relationships/ctrlProp" Target="../ctrlProps/ctrlProp46.xml"/><Relationship Id="rId2" Type="http://schemas.openxmlformats.org/officeDocument/2006/relationships/printerSettings" Target="../printerSettings/printerSettings25.bin"/><Relationship Id="rId16" Type="http://schemas.openxmlformats.org/officeDocument/2006/relationships/ctrlProp" Target="../ctrlProps/ctrlProp37.xml"/><Relationship Id="rId20" Type="http://schemas.openxmlformats.org/officeDocument/2006/relationships/ctrlProp" Target="../ctrlProps/ctrlProp41.xml"/><Relationship Id="rId29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24" Type="http://schemas.openxmlformats.org/officeDocument/2006/relationships/ctrlProp" Target="../ctrlProps/ctrlProp45.xml"/><Relationship Id="rId5" Type="http://schemas.openxmlformats.org/officeDocument/2006/relationships/ctrlProp" Target="../ctrlProps/ctrlProp26.xml"/><Relationship Id="rId15" Type="http://schemas.openxmlformats.org/officeDocument/2006/relationships/ctrlProp" Target="../ctrlProps/ctrlProp36.xml"/><Relationship Id="rId23" Type="http://schemas.openxmlformats.org/officeDocument/2006/relationships/ctrlProp" Target="../ctrlProps/ctrlProp44.xml"/><Relationship Id="rId28" Type="http://schemas.openxmlformats.org/officeDocument/2006/relationships/ctrlProp" Target="../ctrlProps/ctrlProp49.xml"/><Relationship Id="rId10" Type="http://schemas.openxmlformats.org/officeDocument/2006/relationships/ctrlProp" Target="../ctrlProps/ctrlProp31.xml"/><Relationship Id="rId19" Type="http://schemas.openxmlformats.org/officeDocument/2006/relationships/ctrlProp" Target="../ctrlProps/ctrlProp4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0.xml"/><Relationship Id="rId14" Type="http://schemas.openxmlformats.org/officeDocument/2006/relationships/ctrlProp" Target="../ctrlProps/ctrlProp35.xml"/><Relationship Id="rId22" Type="http://schemas.openxmlformats.org/officeDocument/2006/relationships/ctrlProp" Target="../ctrlProps/ctrlProp43.xml"/><Relationship Id="rId27" Type="http://schemas.openxmlformats.org/officeDocument/2006/relationships/ctrlProp" Target="../ctrlProps/ctrlProp4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4.xml"/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" Type="http://schemas.openxmlformats.org/officeDocument/2006/relationships/drawing" Target="../drawings/drawing13.xml"/><Relationship Id="rId21" Type="http://schemas.openxmlformats.org/officeDocument/2006/relationships/ctrlProp" Target="../ctrlProps/ctrlProp67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2" Type="http://schemas.openxmlformats.org/officeDocument/2006/relationships/printerSettings" Target="../printerSettings/printerSettings27.bin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9.xml"/><Relationship Id="rId13" Type="http://schemas.openxmlformats.org/officeDocument/2006/relationships/ctrlProp" Target="../ctrlProps/ctrlProp84.xml"/><Relationship Id="rId18" Type="http://schemas.openxmlformats.org/officeDocument/2006/relationships/ctrlProp" Target="../ctrlProps/ctrlProp89.xml"/><Relationship Id="rId26" Type="http://schemas.openxmlformats.org/officeDocument/2006/relationships/ctrlProp" Target="../ctrlProps/ctrlProp97.xml"/><Relationship Id="rId3" Type="http://schemas.openxmlformats.org/officeDocument/2006/relationships/drawing" Target="../drawings/drawing14.xml"/><Relationship Id="rId21" Type="http://schemas.openxmlformats.org/officeDocument/2006/relationships/ctrlProp" Target="../ctrlProps/ctrlProp92.xml"/><Relationship Id="rId7" Type="http://schemas.openxmlformats.org/officeDocument/2006/relationships/ctrlProp" Target="../ctrlProps/ctrlProp78.xml"/><Relationship Id="rId12" Type="http://schemas.openxmlformats.org/officeDocument/2006/relationships/ctrlProp" Target="../ctrlProps/ctrlProp83.xml"/><Relationship Id="rId17" Type="http://schemas.openxmlformats.org/officeDocument/2006/relationships/ctrlProp" Target="../ctrlProps/ctrlProp88.xml"/><Relationship Id="rId25" Type="http://schemas.openxmlformats.org/officeDocument/2006/relationships/ctrlProp" Target="../ctrlProps/ctrlProp96.xml"/><Relationship Id="rId2" Type="http://schemas.openxmlformats.org/officeDocument/2006/relationships/printerSettings" Target="../printerSettings/printerSettings29.bin"/><Relationship Id="rId16" Type="http://schemas.openxmlformats.org/officeDocument/2006/relationships/ctrlProp" Target="../ctrlProps/ctrlProp87.xml"/><Relationship Id="rId20" Type="http://schemas.openxmlformats.org/officeDocument/2006/relationships/ctrlProp" Target="../ctrlProps/ctrlProp91.xml"/><Relationship Id="rId29" Type="http://schemas.openxmlformats.org/officeDocument/2006/relationships/ctrlProp" Target="../ctrlProps/ctrlProp100.xml"/><Relationship Id="rId1" Type="http://schemas.openxmlformats.org/officeDocument/2006/relationships/printerSettings" Target="../printerSettings/printerSettings28.bin"/><Relationship Id="rId6" Type="http://schemas.openxmlformats.org/officeDocument/2006/relationships/ctrlProp" Target="../ctrlProps/ctrlProp77.xml"/><Relationship Id="rId11" Type="http://schemas.openxmlformats.org/officeDocument/2006/relationships/ctrlProp" Target="../ctrlProps/ctrlProp82.xml"/><Relationship Id="rId24" Type="http://schemas.openxmlformats.org/officeDocument/2006/relationships/ctrlProp" Target="../ctrlProps/ctrlProp95.xml"/><Relationship Id="rId5" Type="http://schemas.openxmlformats.org/officeDocument/2006/relationships/ctrlProp" Target="../ctrlProps/ctrlProp76.xml"/><Relationship Id="rId15" Type="http://schemas.openxmlformats.org/officeDocument/2006/relationships/ctrlProp" Target="../ctrlProps/ctrlProp86.xml"/><Relationship Id="rId23" Type="http://schemas.openxmlformats.org/officeDocument/2006/relationships/ctrlProp" Target="../ctrlProps/ctrlProp94.xml"/><Relationship Id="rId28" Type="http://schemas.openxmlformats.org/officeDocument/2006/relationships/ctrlProp" Target="../ctrlProps/ctrlProp99.xml"/><Relationship Id="rId10" Type="http://schemas.openxmlformats.org/officeDocument/2006/relationships/ctrlProp" Target="../ctrlProps/ctrlProp81.xml"/><Relationship Id="rId19" Type="http://schemas.openxmlformats.org/officeDocument/2006/relationships/ctrlProp" Target="../ctrlProps/ctrlProp90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80.xml"/><Relationship Id="rId14" Type="http://schemas.openxmlformats.org/officeDocument/2006/relationships/ctrlProp" Target="../ctrlProps/ctrlProp85.xml"/><Relationship Id="rId22" Type="http://schemas.openxmlformats.org/officeDocument/2006/relationships/ctrlProp" Target="../ctrlProps/ctrlProp93.xml"/><Relationship Id="rId27" Type="http://schemas.openxmlformats.org/officeDocument/2006/relationships/ctrlProp" Target="../ctrlProps/ctrlProp9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4.xml"/><Relationship Id="rId13" Type="http://schemas.openxmlformats.org/officeDocument/2006/relationships/ctrlProp" Target="../ctrlProps/ctrlProp109.xml"/><Relationship Id="rId18" Type="http://schemas.openxmlformats.org/officeDocument/2006/relationships/ctrlProp" Target="../ctrlProps/ctrlProp114.xml"/><Relationship Id="rId26" Type="http://schemas.openxmlformats.org/officeDocument/2006/relationships/ctrlProp" Target="../ctrlProps/ctrlProp122.xml"/><Relationship Id="rId3" Type="http://schemas.openxmlformats.org/officeDocument/2006/relationships/drawing" Target="../drawings/drawing15.xml"/><Relationship Id="rId21" Type="http://schemas.openxmlformats.org/officeDocument/2006/relationships/ctrlProp" Target="../ctrlProps/ctrlProp117.xml"/><Relationship Id="rId7" Type="http://schemas.openxmlformats.org/officeDocument/2006/relationships/ctrlProp" Target="../ctrlProps/ctrlProp103.xml"/><Relationship Id="rId12" Type="http://schemas.openxmlformats.org/officeDocument/2006/relationships/ctrlProp" Target="../ctrlProps/ctrlProp108.xml"/><Relationship Id="rId17" Type="http://schemas.openxmlformats.org/officeDocument/2006/relationships/ctrlProp" Target="../ctrlProps/ctrlProp113.xml"/><Relationship Id="rId25" Type="http://schemas.openxmlformats.org/officeDocument/2006/relationships/ctrlProp" Target="../ctrlProps/ctrlProp121.xml"/><Relationship Id="rId2" Type="http://schemas.openxmlformats.org/officeDocument/2006/relationships/printerSettings" Target="../printerSettings/printerSettings31.bin"/><Relationship Id="rId16" Type="http://schemas.openxmlformats.org/officeDocument/2006/relationships/ctrlProp" Target="../ctrlProps/ctrlProp112.xml"/><Relationship Id="rId20" Type="http://schemas.openxmlformats.org/officeDocument/2006/relationships/ctrlProp" Target="../ctrlProps/ctrlProp116.xml"/><Relationship Id="rId29" Type="http://schemas.openxmlformats.org/officeDocument/2006/relationships/ctrlProp" Target="../ctrlProps/ctrlProp125.xml"/><Relationship Id="rId1" Type="http://schemas.openxmlformats.org/officeDocument/2006/relationships/printerSettings" Target="../printerSettings/printerSettings30.bin"/><Relationship Id="rId6" Type="http://schemas.openxmlformats.org/officeDocument/2006/relationships/ctrlProp" Target="../ctrlProps/ctrlProp102.xml"/><Relationship Id="rId11" Type="http://schemas.openxmlformats.org/officeDocument/2006/relationships/ctrlProp" Target="../ctrlProps/ctrlProp107.xml"/><Relationship Id="rId24" Type="http://schemas.openxmlformats.org/officeDocument/2006/relationships/ctrlProp" Target="../ctrlProps/ctrlProp120.xml"/><Relationship Id="rId5" Type="http://schemas.openxmlformats.org/officeDocument/2006/relationships/ctrlProp" Target="../ctrlProps/ctrlProp101.xml"/><Relationship Id="rId15" Type="http://schemas.openxmlformats.org/officeDocument/2006/relationships/ctrlProp" Target="../ctrlProps/ctrlProp111.xml"/><Relationship Id="rId23" Type="http://schemas.openxmlformats.org/officeDocument/2006/relationships/ctrlProp" Target="../ctrlProps/ctrlProp119.xml"/><Relationship Id="rId28" Type="http://schemas.openxmlformats.org/officeDocument/2006/relationships/ctrlProp" Target="../ctrlProps/ctrlProp124.xml"/><Relationship Id="rId10" Type="http://schemas.openxmlformats.org/officeDocument/2006/relationships/ctrlProp" Target="../ctrlProps/ctrlProp106.xml"/><Relationship Id="rId19" Type="http://schemas.openxmlformats.org/officeDocument/2006/relationships/ctrlProp" Target="../ctrlProps/ctrlProp115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105.xml"/><Relationship Id="rId14" Type="http://schemas.openxmlformats.org/officeDocument/2006/relationships/ctrlProp" Target="../ctrlProps/ctrlProp110.xml"/><Relationship Id="rId22" Type="http://schemas.openxmlformats.org/officeDocument/2006/relationships/ctrlProp" Target="../ctrlProps/ctrlProp118.xml"/><Relationship Id="rId27" Type="http://schemas.openxmlformats.org/officeDocument/2006/relationships/ctrlProp" Target="../ctrlProps/ctrlProp123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9.xml"/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26" Type="http://schemas.openxmlformats.org/officeDocument/2006/relationships/ctrlProp" Target="../ctrlProps/ctrlProp147.xml"/><Relationship Id="rId3" Type="http://schemas.openxmlformats.org/officeDocument/2006/relationships/drawing" Target="../drawings/drawing16.xml"/><Relationship Id="rId21" Type="http://schemas.openxmlformats.org/officeDocument/2006/relationships/ctrlProp" Target="../ctrlProps/ctrlProp142.xml"/><Relationship Id="rId7" Type="http://schemas.openxmlformats.org/officeDocument/2006/relationships/ctrlProp" Target="../ctrlProps/ctrlProp128.x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2" Type="http://schemas.openxmlformats.org/officeDocument/2006/relationships/printerSettings" Target="../printerSettings/printerSettings33.bin"/><Relationship Id="rId16" Type="http://schemas.openxmlformats.org/officeDocument/2006/relationships/ctrlProp" Target="../ctrlProps/ctrlProp137.xml"/><Relationship Id="rId20" Type="http://schemas.openxmlformats.org/officeDocument/2006/relationships/ctrlProp" Target="../ctrlProps/ctrlProp141.xml"/><Relationship Id="rId29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32.bin"/><Relationship Id="rId6" Type="http://schemas.openxmlformats.org/officeDocument/2006/relationships/ctrlProp" Target="../ctrlProps/ctrlProp127.xml"/><Relationship Id="rId11" Type="http://schemas.openxmlformats.org/officeDocument/2006/relationships/ctrlProp" Target="../ctrlProps/ctrlProp132.xml"/><Relationship Id="rId24" Type="http://schemas.openxmlformats.org/officeDocument/2006/relationships/ctrlProp" Target="../ctrlProps/ctrlProp145.xml"/><Relationship Id="rId5" Type="http://schemas.openxmlformats.org/officeDocument/2006/relationships/ctrlProp" Target="../ctrlProps/ctrlProp126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10" Type="http://schemas.openxmlformats.org/officeDocument/2006/relationships/ctrlProp" Target="../ctrlProps/ctrlProp131.xml"/><Relationship Id="rId19" Type="http://schemas.openxmlformats.org/officeDocument/2006/relationships/ctrlProp" Target="../ctrlProps/ctrlProp140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13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4.xml"/><Relationship Id="rId13" Type="http://schemas.openxmlformats.org/officeDocument/2006/relationships/ctrlProp" Target="../ctrlProps/ctrlProp159.xml"/><Relationship Id="rId18" Type="http://schemas.openxmlformats.org/officeDocument/2006/relationships/ctrlProp" Target="../ctrlProps/ctrlProp164.xml"/><Relationship Id="rId26" Type="http://schemas.openxmlformats.org/officeDocument/2006/relationships/ctrlProp" Target="../ctrlProps/ctrlProp172.xml"/><Relationship Id="rId3" Type="http://schemas.openxmlformats.org/officeDocument/2006/relationships/drawing" Target="../drawings/drawing17.xml"/><Relationship Id="rId21" Type="http://schemas.openxmlformats.org/officeDocument/2006/relationships/ctrlProp" Target="../ctrlProps/ctrlProp167.xml"/><Relationship Id="rId7" Type="http://schemas.openxmlformats.org/officeDocument/2006/relationships/ctrlProp" Target="../ctrlProps/ctrlProp153.xml"/><Relationship Id="rId12" Type="http://schemas.openxmlformats.org/officeDocument/2006/relationships/ctrlProp" Target="../ctrlProps/ctrlProp158.xml"/><Relationship Id="rId17" Type="http://schemas.openxmlformats.org/officeDocument/2006/relationships/ctrlProp" Target="../ctrlProps/ctrlProp163.xml"/><Relationship Id="rId25" Type="http://schemas.openxmlformats.org/officeDocument/2006/relationships/ctrlProp" Target="../ctrlProps/ctrlProp171.xml"/><Relationship Id="rId2" Type="http://schemas.openxmlformats.org/officeDocument/2006/relationships/printerSettings" Target="../printerSettings/printerSettings35.bin"/><Relationship Id="rId16" Type="http://schemas.openxmlformats.org/officeDocument/2006/relationships/ctrlProp" Target="../ctrlProps/ctrlProp162.xml"/><Relationship Id="rId20" Type="http://schemas.openxmlformats.org/officeDocument/2006/relationships/ctrlProp" Target="../ctrlProps/ctrlProp166.xml"/><Relationship Id="rId29" Type="http://schemas.openxmlformats.org/officeDocument/2006/relationships/ctrlProp" Target="../ctrlProps/ctrlProp175.xml"/><Relationship Id="rId1" Type="http://schemas.openxmlformats.org/officeDocument/2006/relationships/printerSettings" Target="../printerSettings/printerSettings34.bin"/><Relationship Id="rId6" Type="http://schemas.openxmlformats.org/officeDocument/2006/relationships/ctrlProp" Target="../ctrlProps/ctrlProp152.xml"/><Relationship Id="rId11" Type="http://schemas.openxmlformats.org/officeDocument/2006/relationships/ctrlProp" Target="../ctrlProps/ctrlProp157.xml"/><Relationship Id="rId24" Type="http://schemas.openxmlformats.org/officeDocument/2006/relationships/ctrlProp" Target="../ctrlProps/ctrlProp170.xml"/><Relationship Id="rId5" Type="http://schemas.openxmlformats.org/officeDocument/2006/relationships/ctrlProp" Target="../ctrlProps/ctrlProp151.xml"/><Relationship Id="rId15" Type="http://schemas.openxmlformats.org/officeDocument/2006/relationships/ctrlProp" Target="../ctrlProps/ctrlProp161.xml"/><Relationship Id="rId23" Type="http://schemas.openxmlformats.org/officeDocument/2006/relationships/ctrlProp" Target="../ctrlProps/ctrlProp169.xml"/><Relationship Id="rId28" Type="http://schemas.openxmlformats.org/officeDocument/2006/relationships/ctrlProp" Target="../ctrlProps/ctrlProp174.xml"/><Relationship Id="rId10" Type="http://schemas.openxmlformats.org/officeDocument/2006/relationships/ctrlProp" Target="../ctrlProps/ctrlProp156.xml"/><Relationship Id="rId19" Type="http://schemas.openxmlformats.org/officeDocument/2006/relationships/ctrlProp" Target="../ctrlProps/ctrlProp165.xml"/><Relationship Id="rId4" Type="http://schemas.openxmlformats.org/officeDocument/2006/relationships/vmlDrawing" Target="../drawings/vmlDrawing7.vml"/><Relationship Id="rId9" Type="http://schemas.openxmlformats.org/officeDocument/2006/relationships/ctrlProp" Target="../ctrlProps/ctrlProp155.xml"/><Relationship Id="rId14" Type="http://schemas.openxmlformats.org/officeDocument/2006/relationships/ctrlProp" Target="../ctrlProps/ctrlProp160.xml"/><Relationship Id="rId22" Type="http://schemas.openxmlformats.org/officeDocument/2006/relationships/ctrlProp" Target="../ctrlProps/ctrlProp168.xml"/><Relationship Id="rId27" Type="http://schemas.openxmlformats.org/officeDocument/2006/relationships/ctrlProp" Target="../ctrlProps/ctrlProp173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9.xml"/><Relationship Id="rId13" Type="http://schemas.openxmlformats.org/officeDocument/2006/relationships/ctrlProp" Target="../ctrlProps/ctrlProp184.xml"/><Relationship Id="rId18" Type="http://schemas.openxmlformats.org/officeDocument/2006/relationships/ctrlProp" Target="../ctrlProps/ctrlProp189.xml"/><Relationship Id="rId26" Type="http://schemas.openxmlformats.org/officeDocument/2006/relationships/ctrlProp" Target="../ctrlProps/ctrlProp197.xml"/><Relationship Id="rId3" Type="http://schemas.openxmlformats.org/officeDocument/2006/relationships/drawing" Target="../drawings/drawing18.xml"/><Relationship Id="rId21" Type="http://schemas.openxmlformats.org/officeDocument/2006/relationships/ctrlProp" Target="../ctrlProps/ctrlProp192.xml"/><Relationship Id="rId7" Type="http://schemas.openxmlformats.org/officeDocument/2006/relationships/ctrlProp" Target="../ctrlProps/ctrlProp178.xml"/><Relationship Id="rId12" Type="http://schemas.openxmlformats.org/officeDocument/2006/relationships/ctrlProp" Target="../ctrlProps/ctrlProp183.xml"/><Relationship Id="rId17" Type="http://schemas.openxmlformats.org/officeDocument/2006/relationships/ctrlProp" Target="../ctrlProps/ctrlProp188.xml"/><Relationship Id="rId25" Type="http://schemas.openxmlformats.org/officeDocument/2006/relationships/ctrlProp" Target="../ctrlProps/ctrlProp196.xml"/><Relationship Id="rId2" Type="http://schemas.openxmlformats.org/officeDocument/2006/relationships/printerSettings" Target="../printerSettings/printerSettings37.bin"/><Relationship Id="rId16" Type="http://schemas.openxmlformats.org/officeDocument/2006/relationships/ctrlProp" Target="../ctrlProps/ctrlProp187.xml"/><Relationship Id="rId20" Type="http://schemas.openxmlformats.org/officeDocument/2006/relationships/ctrlProp" Target="../ctrlProps/ctrlProp191.xml"/><Relationship Id="rId29" Type="http://schemas.openxmlformats.org/officeDocument/2006/relationships/ctrlProp" Target="../ctrlProps/ctrlProp200.xml"/><Relationship Id="rId1" Type="http://schemas.openxmlformats.org/officeDocument/2006/relationships/printerSettings" Target="../printerSettings/printerSettings36.bin"/><Relationship Id="rId6" Type="http://schemas.openxmlformats.org/officeDocument/2006/relationships/ctrlProp" Target="../ctrlProps/ctrlProp177.xml"/><Relationship Id="rId11" Type="http://schemas.openxmlformats.org/officeDocument/2006/relationships/ctrlProp" Target="../ctrlProps/ctrlProp182.xml"/><Relationship Id="rId24" Type="http://schemas.openxmlformats.org/officeDocument/2006/relationships/ctrlProp" Target="../ctrlProps/ctrlProp195.xml"/><Relationship Id="rId5" Type="http://schemas.openxmlformats.org/officeDocument/2006/relationships/ctrlProp" Target="../ctrlProps/ctrlProp176.xml"/><Relationship Id="rId15" Type="http://schemas.openxmlformats.org/officeDocument/2006/relationships/ctrlProp" Target="../ctrlProps/ctrlProp186.xml"/><Relationship Id="rId23" Type="http://schemas.openxmlformats.org/officeDocument/2006/relationships/ctrlProp" Target="../ctrlProps/ctrlProp194.xml"/><Relationship Id="rId28" Type="http://schemas.openxmlformats.org/officeDocument/2006/relationships/ctrlProp" Target="../ctrlProps/ctrlProp199.xml"/><Relationship Id="rId10" Type="http://schemas.openxmlformats.org/officeDocument/2006/relationships/ctrlProp" Target="../ctrlProps/ctrlProp181.xml"/><Relationship Id="rId19" Type="http://schemas.openxmlformats.org/officeDocument/2006/relationships/ctrlProp" Target="../ctrlProps/ctrlProp190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180.xml"/><Relationship Id="rId14" Type="http://schemas.openxmlformats.org/officeDocument/2006/relationships/ctrlProp" Target="../ctrlProps/ctrlProp185.xml"/><Relationship Id="rId22" Type="http://schemas.openxmlformats.org/officeDocument/2006/relationships/ctrlProp" Target="../ctrlProps/ctrlProp193.xml"/><Relationship Id="rId27" Type="http://schemas.openxmlformats.org/officeDocument/2006/relationships/ctrlProp" Target="../ctrlProps/ctrlProp198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4.xml"/><Relationship Id="rId13" Type="http://schemas.openxmlformats.org/officeDocument/2006/relationships/ctrlProp" Target="../ctrlProps/ctrlProp209.xml"/><Relationship Id="rId18" Type="http://schemas.openxmlformats.org/officeDocument/2006/relationships/ctrlProp" Target="../ctrlProps/ctrlProp214.xml"/><Relationship Id="rId26" Type="http://schemas.openxmlformats.org/officeDocument/2006/relationships/ctrlProp" Target="../ctrlProps/ctrlProp222.xml"/><Relationship Id="rId3" Type="http://schemas.openxmlformats.org/officeDocument/2006/relationships/drawing" Target="../drawings/drawing19.xml"/><Relationship Id="rId21" Type="http://schemas.openxmlformats.org/officeDocument/2006/relationships/ctrlProp" Target="../ctrlProps/ctrlProp217.xml"/><Relationship Id="rId7" Type="http://schemas.openxmlformats.org/officeDocument/2006/relationships/ctrlProp" Target="../ctrlProps/ctrlProp203.xml"/><Relationship Id="rId12" Type="http://schemas.openxmlformats.org/officeDocument/2006/relationships/ctrlProp" Target="../ctrlProps/ctrlProp208.xml"/><Relationship Id="rId17" Type="http://schemas.openxmlformats.org/officeDocument/2006/relationships/ctrlProp" Target="../ctrlProps/ctrlProp213.xml"/><Relationship Id="rId25" Type="http://schemas.openxmlformats.org/officeDocument/2006/relationships/ctrlProp" Target="../ctrlProps/ctrlProp221.xml"/><Relationship Id="rId2" Type="http://schemas.openxmlformats.org/officeDocument/2006/relationships/printerSettings" Target="../printerSettings/printerSettings39.bin"/><Relationship Id="rId16" Type="http://schemas.openxmlformats.org/officeDocument/2006/relationships/ctrlProp" Target="../ctrlProps/ctrlProp212.xml"/><Relationship Id="rId20" Type="http://schemas.openxmlformats.org/officeDocument/2006/relationships/ctrlProp" Target="../ctrlProps/ctrlProp216.xml"/><Relationship Id="rId29" Type="http://schemas.openxmlformats.org/officeDocument/2006/relationships/ctrlProp" Target="../ctrlProps/ctrlProp225.xml"/><Relationship Id="rId1" Type="http://schemas.openxmlformats.org/officeDocument/2006/relationships/printerSettings" Target="../printerSettings/printerSettings38.bin"/><Relationship Id="rId6" Type="http://schemas.openxmlformats.org/officeDocument/2006/relationships/ctrlProp" Target="../ctrlProps/ctrlProp202.xml"/><Relationship Id="rId11" Type="http://schemas.openxmlformats.org/officeDocument/2006/relationships/ctrlProp" Target="../ctrlProps/ctrlProp207.xml"/><Relationship Id="rId24" Type="http://schemas.openxmlformats.org/officeDocument/2006/relationships/ctrlProp" Target="../ctrlProps/ctrlProp220.xml"/><Relationship Id="rId5" Type="http://schemas.openxmlformats.org/officeDocument/2006/relationships/ctrlProp" Target="../ctrlProps/ctrlProp201.xml"/><Relationship Id="rId15" Type="http://schemas.openxmlformats.org/officeDocument/2006/relationships/ctrlProp" Target="../ctrlProps/ctrlProp211.xml"/><Relationship Id="rId23" Type="http://schemas.openxmlformats.org/officeDocument/2006/relationships/ctrlProp" Target="../ctrlProps/ctrlProp219.xml"/><Relationship Id="rId28" Type="http://schemas.openxmlformats.org/officeDocument/2006/relationships/ctrlProp" Target="../ctrlProps/ctrlProp224.xml"/><Relationship Id="rId10" Type="http://schemas.openxmlformats.org/officeDocument/2006/relationships/ctrlProp" Target="../ctrlProps/ctrlProp206.xml"/><Relationship Id="rId19" Type="http://schemas.openxmlformats.org/officeDocument/2006/relationships/ctrlProp" Target="../ctrlProps/ctrlProp215.xml"/><Relationship Id="rId4" Type="http://schemas.openxmlformats.org/officeDocument/2006/relationships/vmlDrawing" Target="../drawings/vmlDrawing9.vml"/><Relationship Id="rId9" Type="http://schemas.openxmlformats.org/officeDocument/2006/relationships/ctrlProp" Target="../ctrlProps/ctrlProp205.xml"/><Relationship Id="rId14" Type="http://schemas.openxmlformats.org/officeDocument/2006/relationships/ctrlProp" Target="../ctrlProps/ctrlProp210.xml"/><Relationship Id="rId22" Type="http://schemas.openxmlformats.org/officeDocument/2006/relationships/ctrlProp" Target="../ctrlProps/ctrlProp218.xml"/><Relationship Id="rId27" Type="http://schemas.openxmlformats.org/officeDocument/2006/relationships/ctrlProp" Target="../ctrlProps/ctrlProp223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9.xml"/><Relationship Id="rId13" Type="http://schemas.openxmlformats.org/officeDocument/2006/relationships/ctrlProp" Target="../ctrlProps/ctrlProp234.xml"/><Relationship Id="rId18" Type="http://schemas.openxmlformats.org/officeDocument/2006/relationships/ctrlProp" Target="../ctrlProps/ctrlProp239.xml"/><Relationship Id="rId26" Type="http://schemas.openxmlformats.org/officeDocument/2006/relationships/ctrlProp" Target="../ctrlProps/ctrlProp247.xml"/><Relationship Id="rId3" Type="http://schemas.openxmlformats.org/officeDocument/2006/relationships/drawing" Target="../drawings/drawing20.xml"/><Relationship Id="rId21" Type="http://schemas.openxmlformats.org/officeDocument/2006/relationships/ctrlProp" Target="../ctrlProps/ctrlProp242.xml"/><Relationship Id="rId7" Type="http://schemas.openxmlformats.org/officeDocument/2006/relationships/ctrlProp" Target="../ctrlProps/ctrlProp228.xml"/><Relationship Id="rId12" Type="http://schemas.openxmlformats.org/officeDocument/2006/relationships/ctrlProp" Target="../ctrlProps/ctrlProp233.xml"/><Relationship Id="rId17" Type="http://schemas.openxmlformats.org/officeDocument/2006/relationships/ctrlProp" Target="../ctrlProps/ctrlProp238.xml"/><Relationship Id="rId25" Type="http://schemas.openxmlformats.org/officeDocument/2006/relationships/ctrlProp" Target="../ctrlProps/ctrlProp246.xml"/><Relationship Id="rId2" Type="http://schemas.openxmlformats.org/officeDocument/2006/relationships/printerSettings" Target="../printerSettings/printerSettings41.bin"/><Relationship Id="rId16" Type="http://schemas.openxmlformats.org/officeDocument/2006/relationships/ctrlProp" Target="../ctrlProps/ctrlProp237.xml"/><Relationship Id="rId20" Type="http://schemas.openxmlformats.org/officeDocument/2006/relationships/ctrlProp" Target="../ctrlProps/ctrlProp241.xml"/><Relationship Id="rId29" Type="http://schemas.openxmlformats.org/officeDocument/2006/relationships/ctrlProp" Target="../ctrlProps/ctrlProp250.xml"/><Relationship Id="rId1" Type="http://schemas.openxmlformats.org/officeDocument/2006/relationships/printerSettings" Target="../printerSettings/printerSettings40.bin"/><Relationship Id="rId6" Type="http://schemas.openxmlformats.org/officeDocument/2006/relationships/ctrlProp" Target="../ctrlProps/ctrlProp227.xml"/><Relationship Id="rId11" Type="http://schemas.openxmlformats.org/officeDocument/2006/relationships/ctrlProp" Target="../ctrlProps/ctrlProp232.xml"/><Relationship Id="rId24" Type="http://schemas.openxmlformats.org/officeDocument/2006/relationships/ctrlProp" Target="../ctrlProps/ctrlProp245.xml"/><Relationship Id="rId5" Type="http://schemas.openxmlformats.org/officeDocument/2006/relationships/ctrlProp" Target="../ctrlProps/ctrlProp226.xml"/><Relationship Id="rId15" Type="http://schemas.openxmlformats.org/officeDocument/2006/relationships/ctrlProp" Target="../ctrlProps/ctrlProp236.xml"/><Relationship Id="rId23" Type="http://schemas.openxmlformats.org/officeDocument/2006/relationships/ctrlProp" Target="../ctrlProps/ctrlProp244.xml"/><Relationship Id="rId28" Type="http://schemas.openxmlformats.org/officeDocument/2006/relationships/ctrlProp" Target="../ctrlProps/ctrlProp249.xml"/><Relationship Id="rId10" Type="http://schemas.openxmlformats.org/officeDocument/2006/relationships/ctrlProp" Target="../ctrlProps/ctrlProp231.xml"/><Relationship Id="rId19" Type="http://schemas.openxmlformats.org/officeDocument/2006/relationships/ctrlProp" Target="../ctrlProps/ctrlProp240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230.xml"/><Relationship Id="rId14" Type="http://schemas.openxmlformats.org/officeDocument/2006/relationships/ctrlProp" Target="../ctrlProps/ctrlProp235.xml"/><Relationship Id="rId22" Type="http://schemas.openxmlformats.org/officeDocument/2006/relationships/ctrlProp" Target="../ctrlProps/ctrlProp243.xml"/><Relationship Id="rId27" Type="http://schemas.openxmlformats.org/officeDocument/2006/relationships/ctrlProp" Target="../ctrlProps/ctrlProp248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1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2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2:I63"/>
  <sheetViews>
    <sheetView topLeftCell="A4" workbookViewId="0">
      <selection activeCell="A3" sqref="A3:A46"/>
    </sheetView>
  </sheetViews>
  <sheetFormatPr baseColWidth="10" defaultRowHeight="15"/>
  <cols>
    <col min="1" max="1" width="71" customWidth="1"/>
    <col min="2" max="2" width="14.28515625" style="132" customWidth="1"/>
    <col min="3" max="3" width="11.140625" style="132" customWidth="1"/>
    <col min="4" max="4" width="15" style="132" customWidth="1"/>
    <col min="5" max="6" width="14" style="132" customWidth="1"/>
    <col min="7" max="7" width="15.28515625" customWidth="1"/>
    <col min="8" max="8" width="61.5703125" customWidth="1"/>
  </cols>
  <sheetData>
    <row r="2" spans="1:9" ht="33" customHeight="1">
      <c r="A2" s="142" t="s">
        <v>444</v>
      </c>
      <c r="B2" s="143" t="s">
        <v>443</v>
      </c>
      <c r="C2" s="143" t="s">
        <v>239</v>
      </c>
      <c r="D2" s="143" t="s">
        <v>442</v>
      </c>
      <c r="E2" s="143" t="s">
        <v>441</v>
      </c>
      <c r="F2" s="142" t="s">
        <v>440</v>
      </c>
      <c r="G2" s="142" t="s">
        <v>439</v>
      </c>
      <c r="H2" s="142" t="s">
        <v>438</v>
      </c>
      <c r="I2" s="142" t="s">
        <v>437</v>
      </c>
    </row>
    <row r="3" spans="1:9">
      <c r="A3" s="128" t="s">
        <v>361</v>
      </c>
      <c r="B3" s="132" t="s">
        <v>406</v>
      </c>
      <c r="C3" s="132" t="s">
        <v>408</v>
      </c>
      <c r="D3" s="132" t="s">
        <v>436</v>
      </c>
      <c r="E3" s="132" t="s">
        <v>412</v>
      </c>
      <c r="F3" s="132" t="s">
        <v>407</v>
      </c>
      <c r="G3" s="132" t="s">
        <v>435</v>
      </c>
      <c r="I3" s="132" t="s">
        <v>434</v>
      </c>
    </row>
    <row r="4" spans="1:9">
      <c r="A4" s="129" t="s">
        <v>362</v>
      </c>
      <c r="B4" s="132" t="s">
        <v>233</v>
      </c>
      <c r="C4" s="132" t="s">
        <v>433</v>
      </c>
      <c r="D4" s="132" t="s">
        <v>410</v>
      </c>
      <c r="E4" s="132" t="s">
        <v>75</v>
      </c>
      <c r="F4" s="132" t="s">
        <v>432</v>
      </c>
      <c r="G4" s="132" t="s">
        <v>431</v>
      </c>
      <c r="H4" s="134"/>
      <c r="I4" s="132" t="s">
        <v>430</v>
      </c>
    </row>
    <row r="5" spans="1:9">
      <c r="A5" s="129" t="s">
        <v>363</v>
      </c>
      <c r="B5" s="132" t="s">
        <v>408</v>
      </c>
      <c r="C5" s="132" t="s">
        <v>429</v>
      </c>
      <c r="D5" s="132" t="s">
        <v>409</v>
      </c>
      <c r="E5" s="132" t="s">
        <v>428</v>
      </c>
      <c r="F5" s="132" t="s">
        <v>427</v>
      </c>
      <c r="G5" s="132" t="s">
        <v>426</v>
      </c>
      <c r="H5" s="134"/>
    </row>
    <row r="6" spans="1:9">
      <c r="A6" s="129" t="s">
        <v>364</v>
      </c>
      <c r="B6" s="132" t="s">
        <v>425</v>
      </c>
      <c r="C6" s="132" t="s">
        <v>292</v>
      </c>
      <c r="D6" s="132" t="s">
        <v>411</v>
      </c>
      <c r="E6" s="132" t="s">
        <v>77</v>
      </c>
      <c r="F6" s="132" t="s">
        <v>413</v>
      </c>
      <c r="G6" s="132" t="s">
        <v>424</v>
      </c>
      <c r="H6" s="134"/>
    </row>
    <row r="7" spans="1:9">
      <c r="A7" s="129" t="s">
        <v>365</v>
      </c>
      <c r="B7" s="132" t="s">
        <v>423</v>
      </c>
      <c r="C7" s="132" t="s">
        <v>422</v>
      </c>
      <c r="E7" s="132" t="s">
        <v>421</v>
      </c>
      <c r="F7" s="132" t="s">
        <v>413</v>
      </c>
      <c r="G7" s="132" t="s">
        <v>420</v>
      </c>
      <c r="H7" s="134"/>
    </row>
    <row r="8" spans="1:9">
      <c r="A8" s="129" t="s">
        <v>366</v>
      </c>
      <c r="B8" s="132" t="s">
        <v>419</v>
      </c>
      <c r="C8" s="132" t="s">
        <v>418</v>
      </c>
      <c r="D8" s="132" t="s">
        <v>413</v>
      </c>
      <c r="E8" s="132" t="s">
        <v>413</v>
      </c>
      <c r="F8" s="132" t="s">
        <v>413</v>
      </c>
      <c r="G8" s="132" t="s">
        <v>413</v>
      </c>
      <c r="H8" s="134"/>
    </row>
    <row r="9" spans="1:9">
      <c r="A9" s="129" t="s">
        <v>367</v>
      </c>
      <c r="B9" s="132" t="s">
        <v>414</v>
      </c>
      <c r="C9" s="132" t="s">
        <v>417</v>
      </c>
      <c r="D9" s="132" t="s">
        <v>413</v>
      </c>
      <c r="E9" s="132" t="s">
        <v>413</v>
      </c>
      <c r="F9" s="132" t="s">
        <v>413</v>
      </c>
      <c r="G9" s="132" t="s">
        <v>413</v>
      </c>
      <c r="H9" s="134"/>
    </row>
    <row r="10" spans="1:9">
      <c r="A10" s="129" t="s">
        <v>368</v>
      </c>
      <c r="B10" s="132" t="s">
        <v>413</v>
      </c>
      <c r="C10" s="132" t="s">
        <v>416</v>
      </c>
      <c r="D10" s="132" t="s">
        <v>413</v>
      </c>
      <c r="E10" s="132" t="s">
        <v>413</v>
      </c>
      <c r="F10" s="132" t="s">
        <v>413</v>
      </c>
      <c r="G10" s="132" t="s">
        <v>413</v>
      </c>
      <c r="H10" s="134"/>
    </row>
    <row r="11" spans="1:9">
      <c r="A11" s="129" t="s">
        <v>369</v>
      </c>
      <c r="B11" s="132" t="s">
        <v>413</v>
      </c>
      <c r="C11" s="132" t="s">
        <v>415</v>
      </c>
      <c r="D11" s="132" t="s">
        <v>413</v>
      </c>
      <c r="E11" s="132" t="s">
        <v>413</v>
      </c>
      <c r="F11" s="132" t="s">
        <v>413</v>
      </c>
      <c r="G11" s="132" t="s">
        <v>413</v>
      </c>
      <c r="H11" s="134"/>
    </row>
    <row r="12" spans="1:9" ht="27" customHeight="1">
      <c r="A12" s="129" t="s">
        <v>370</v>
      </c>
      <c r="B12" s="132" t="s">
        <v>413</v>
      </c>
      <c r="C12" s="132" t="s">
        <v>414</v>
      </c>
      <c r="D12" s="132" t="s">
        <v>413</v>
      </c>
      <c r="E12" s="132" t="s">
        <v>413</v>
      </c>
      <c r="F12" s="132" t="s">
        <v>413</v>
      </c>
      <c r="G12" s="132" t="s">
        <v>413</v>
      </c>
      <c r="H12" s="134"/>
    </row>
    <row r="13" spans="1:9">
      <c r="A13" s="129" t="s">
        <v>371</v>
      </c>
      <c r="H13" s="138"/>
    </row>
    <row r="14" spans="1:9">
      <c r="A14" s="129" t="s">
        <v>372</v>
      </c>
      <c r="H14" s="118"/>
    </row>
    <row r="15" spans="1:9">
      <c r="A15" s="129" t="s">
        <v>373</v>
      </c>
      <c r="G15" s="132"/>
      <c r="H15" s="138"/>
    </row>
    <row r="16" spans="1:9">
      <c r="A16" s="129" t="s">
        <v>374</v>
      </c>
      <c r="G16" s="132"/>
      <c r="H16" s="136"/>
    </row>
    <row r="17" spans="1:8">
      <c r="A17" s="129" t="s">
        <v>375</v>
      </c>
      <c r="G17" s="132"/>
      <c r="H17" s="136"/>
    </row>
    <row r="18" spans="1:8">
      <c r="A18" s="128" t="s">
        <v>376</v>
      </c>
      <c r="G18" s="132"/>
      <c r="H18" s="136"/>
    </row>
    <row r="19" spans="1:8">
      <c r="A19" s="128" t="s">
        <v>377</v>
      </c>
      <c r="G19" s="132"/>
      <c r="H19" s="136"/>
    </row>
    <row r="20" spans="1:8">
      <c r="A20" s="128" t="s">
        <v>378</v>
      </c>
      <c r="G20" s="132"/>
      <c r="H20" s="136"/>
    </row>
    <row r="21" spans="1:8">
      <c r="A21" s="129" t="s">
        <v>379</v>
      </c>
      <c r="G21" s="132"/>
      <c r="H21" s="136"/>
    </row>
    <row r="22" spans="1:8">
      <c r="A22" s="129" t="s">
        <v>380</v>
      </c>
      <c r="G22" s="132"/>
      <c r="H22" s="134"/>
    </row>
    <row r="23" spans="1:8" ht="30">
      <c r="A23" s="130" t="s">
        <v>381</v>
      </c>
      <c r="G23" s="132"/>
      <c r="H23" s="141"/>
    </row>
    <row r="24" spans="1:8">
      <c r="A24" s="130" t="s">
        <v>382</v>
      </c>
      <c r="G24" s="132"/>
      <c r="H24" s="141"/>
    </row>
    <row r="25" spans="1:8">
      <c r="A25" s="131" t="s">
        <v>383</v>
      </c>
      <c r="G25" s="132"/>
      <c r="H25" s="141"/>
    </row>
    <row r="26" spans="1:8">
      <c r="A26" s="131" t="s">
        <v>384</v>
      </c>
      <c r="G26" s="132"/>
      <c r="H26" s="141"/>
    </row>
    <row r="27" spans="1:8">
      <c r="A27" s="131" t="s">
        <v>385</v>
      </c>
      <c r="G27" s="132"/>
      <c r="H27" s="141"/>
    </row>
    <row r="28" spans="1:8">
      <c r="A28" s="131" t="s">
        <v>386</v>
      </c>
      <c r="G28" s="132"/>
      <c r="H28" s="141"/>
    </row>
    <row r="29" spans="1:8">
      <c r="A29" s="131" t="s">
        <v>387</v>
      </c>
      <c r="G29" s="132"/>
      <c r="H29" s="141"/>
    </row>
    <row r="30" spans="1:8">
      <c r="A30" s="131" t="s">
        <v>388</v>
      </c>
      <c r="G30" s="132"/>
      <c r="H30" s="135"/>
    </row>
    <row r="31" spans="1:8">
      <c r="A31" s="131" t="s">
        <v>389</v>
      </c>
      <c r="G31" s="132"/>
      <c r="H31" s="135"/>
    </row>
    <row r="32" spans="1:8">
      <c r="A32" s="131" t="s">
        <v>390</v>
      </c>
      <c r="G32" s="132"/>
      <c r="H32" s="141"/>
    </row>
    <row r="33" spans="1:8">
      <c r="A33" s="129" t="s">
        <v>391</v>
      </c>
      <c r="G33" s="132"/>
      <c r="H33" s="140"/>
    </row>
    <row r="34" spans="1:8">
      <c r="A34" s="129" t="s">
        <v>392</v>
      </c>
      <c r="G34" s="132"/>
      <c r="H34" s="139"/>
    </row>
    <row r="35" spans="1:8">
      <c r="A35" s="129" t="s">
        <v>393</v>
      </c>
      <c r="G35" s="132"/>
      <c r="H35" s="138"/>
    </row>
    <row r="36" spans="1:8">
      <c r="A36" s="129" t="s">
        <v>394</v>
      </c>
      <c r="G36" s="132"/>
      <c r="H36" s="133"/>
    </row>
    <row r="37" spans="1:8">
      <c r="A37" s="129" t="s">
        <v>395</v>
      </c>
      <c r="B37" s="132" t="str">
        <f t="shared" ref="B37:G38" si="0">PROPER(B25)</f>
        <v/>
      </c>
      <c r="C37" s="132" t="str">
        <f t="shared" si="0"/>
        <v/>
      </c>
      <c r="D37" s="132" t="str">
        <f t="shared" si="0"/>
        <v/>
      </c>
      <c r="E37" s="132" t="str">
        <f t="shared" si="0"/>
        <v/>
      </c>
      <c r="F37" s="132" t="str">
        <f t="shared" si="0"/>
        <v/>
      </c>
      <c r="G37" s="132" t="str">
        <f t="shared" si="0"/>
        <v/>
      </c>
      <c r="H37" s="131"/>
    </row>
    <row r="38" spans="1:8">
      <c r="A38" s="129" t="s">
        <v>396</v>
      </c>
      <c r="B38" s="132" t="str">
        <f t="shared" si="0"/>
        <v/>
      </c>
      <c r="C38" s="132" t="str">
        <f t="shared" si="0"/>
        <v/>
      </c>
      <c r="D38" s="132" t="str">
        <f t="shared" si="0"/>
        <v/>
      </c>
      <c r="E38" s="132" t="str">
        <f t="shared" si="0"/>
        <v/>
      </c>
      <c r="F38" s="132" t="str">
        <f t="shared" si="0"/>
        <v/>
      </c>
      <c r="G38" s="132" t="str">
        <f t="shared" si="0"/>
        <v/>
      </c>
      <c r="H38" s="137"/>
    </row>
    <row r="39" spans="1:8">
      <c r="A39" s="129" t="s">
        <v>397</v>
      </c>
      <c r="H39" s="137"/>
    </row>
    <row r="40" spans="1:8">
      <c r="A40" s="129" t="s">
        <v>398</v>
      </c>
      <c r="H40" s="137"/>
    </row>
    <row r="41" spans="1:8">
      <c r="A41" s="129" t="s">
        <v>399</v>
      </c>
      <c r="H41" s="137"/>
    </row>
    <row r="42" spans="1:8">
      <c r="A42" s="129" t="s">
        <v>400</v>
      </c>
      <c r="H42" s="137"/>
    </row>
    <row r="43" spans="1:8">
      <c r="A43" s="129" t="s">
        <v>401</v>
      </c>
      <c r="H43" s="134"/>
    </row>
    <row r="44" spans="1:8">
      <c r="A44" s="129" t="s">
        <v>402</v>
      </c>
      <c r="H44" s="136"/>
    </row>
    <row r="45" spans="1:8">
      <c r="A45" s="129" t="s">
        <v>403</v>
      </c>
      <c r="H45" s="136"/>
    </row>
    <row r="46" spans="1:8">
      <c r="A46" s="129" t="s">
        <v>404</v>
      </c>
      <c r="H46" s="136"/>
    </row>
    <row r="47" spans="1:8">
      <c r="H47" s="136"/>
    </row>
    <row r="48" spans="1:8">
      <c r="H48" s="134"/>
    </row>
    <row r="49" spans="8:8">
      <c r="H49" s="134"/>
    </row>
    <row r="50" spans="8:8">
      <c r="H50" s="136"/>
    </row>
    <row r="51" spans="8:8">
      <c r="H51" s="134"/>
    </row>
    <row r="52" spans="8:8">
      <c r="H52" s="135"/>
    </row>
    <row r="53" spans="8:8">
      <c r="H53" s="134"/>
    </row>
    <row r="54" spans="8:8">
      <c r="H54" s="134"/>
    </row>
    <row r="55" spans="8:8">
      <c r="H55" s="134"/>
    </row>
    <row r="56" spans="8:8">
      <c r="H56" s="133"/>
    </row>
    <row r="57" spans="8:8">
      <c r="H57" s="133"/>
    </row>
    <row r="58" spans="8:8">
      <c r="H58" s="133"/>
    </row>
    <row r="59" spans="8:8">
      <c r="H59" s="118"/>
    </row>
    <row r="60" spans="8:8">
      <c r="H60" s="118"/>
    </row>
    <row r="63" spans="8:8">
      <c r="H63" s="118"/>
    </row>
  </sheetData>
  <customSheetViews>
    <customSheetView guid="{329F5593-0D6B-4C21-9FD0-52C333171BDF}" state="hidden" topLeftCell="A4">
      <selection activeCell="A3" sqref="A3:A46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tabColor rgb="FF0070C0"/>
  </sheetPr>
  <dimension ref="A1:CE197"/>
  <sheetViews>
    <sheetView showGridLines="0" view="pageBreakPreview" topLeftCell="C1" zoomScale="70" zoomScaleNormal="90" zoomScaleSheetLayoutView="70" workbookViewId="0">
      <selection sqref="A1:O4"/>
    </sheetView>
  </sheetViews>
  <sheetFormatPr baseColWidth="10" defaultColWidth="11.5703125" defaultRowHeight="15"/>
  <cols>
    <col min="1" max="1" width="2.85546875" style="160" hidden="1" customWidth="1"/>
    <col min="2" max="2" width="2.42578125" style="160" hidden="1" customWidth="1"/>
    <col min="3" max="3" width="3.85546875" style="160" customWidth="1"/>
    <col min="4" max="4" width="2.28515625" style="160" customWidth="1"/>
    <col min="5" max="5" width="24" style="160" bestFit="1" customWidth="1"/>
    <col min="6" max="6" width="9.7109375" style="160" customWidth="1"/>
    <col min="7" max="7" width="2.42578125" style="160" bestFit="1" customWidth="1"/>
    <col min="8" max="8" width="10.85546875" style="160" customWidth="1"/>
    <col min="9" max="9" width="13.140625" style="160" customWidth="1"/>
    <col min="10" max="10" width="9.5703125" style="160" customWidth="1"/>
    <col min="11" max="11" width="5" style="160" customWidth="1"/>
    <col min="12" max="12" width="3.28515625" style="160" customWidth="1"/>
    <col min="13" max="15" width="4.7109375" style="160" customWidth="1"/>
    <col min="16" max="16" width="2.7109375" style="160" customWidth="1"/>
    <col min="17" max="18" width="5.28515625" style="160" customWidth="1"/>
    <col min="19" max="19" width="3.7109375" style="160" customWidth="1"/>
    <col min="20" max="20" width="2.7109375" style="160" customWidth="1"/>
    <col min="21" max="21" width="4.28515625" style="160" customWidth="1"/>
    <col min="22" max="22" width="3.7109375" style="160" customWidth="1"/>
    <col min="23" max="23" width="2.7109375" style="160" customWidth="1"/>
    <col min="24" max="24" width="5.140625" style="160" customWidth="1"/>
    <col min="25" max="25" width="4.42578125" style="160" customWidth="1"/>
    <col min="26" max="26" width="4.140625" style="160" customWidth="1"/>
    <col min="27" max="27" width="4.42578125" style="160" customWidth="1"/>
    <col min="28" max="28" width="6" style="160" customWidth="1"/>
    <col min="29" max="29" width="3" style="160" customWidth="1"/>
    <col min="30" max="30" width="2.7109375" style="160" customWidth="1"/>
    <col min="31" max="31" width="9" style="160" customWidth="1"/>
    <col min="32" max="32" width="3.85546875" style="160" customWidth="1"/>
    <col min="33" max="33" width="5.28515625" style="160" customWidth="1"/>
    <col min="34" max="34" width="5.7109375" style="160" customWidth="1"/>
    <col min="35" max="35" width="4.85546875" style="160" customWidth="1"/>
    <col min="36" max="36" width="9.5703125" style="160" customWidth="1"/>
    <col min="37" max="37" width="2.42578125" style="160" bestFit="1" customWidth="1"/>
    <col min="38" max="38" width="8.5703125" style="160" bestFit="1" customWidth="1"/>
    <col min="39" max="39" width="4.140625" style="160" customWidth="1"/>
    <col min="40" max="40" width="11.5703125" style="160" customWidth="1"/>
    <col min="41" max="42" width="3.5703125" style="160" bestFit="1" customWidth="1"/>
    <col min="43" max="43" width="6" style="160" bestFit="1" customWidth="1"/>
    <col min="44" max="45" width="4" style="160" customWidth="1"/>
    <col min="46" max="46" width="2" style="160" customWidth="1"/>
    <col min="47" max="47" width="7" style="160" customWidth="1"/>
    <col min="48" max="48" width="0.42578125" style="160" customWidth="1"/>
    <col min="49" max="49" width="1" style="160" customWidth="1"/>
    <col min="50" max="50" width="2.28515625" style="160" customWidth="1"/>
    <col min="51" max="51" width="1.7109375" style="160" customWidth="1"/>
    <col min="52" max="52" width="1.85546875" style="160" customWidth="1"/>
    <col min="53" max="53" width="1.42578125" style="160" customWidth="1"/>
    <col min="54" max="54" width="2.7109375" style="160" customWidth="1"/>
    <col min="55" max="55" width="2.28515625" style="160" customWidth="1"/>
    <col min="56" max="56" width="0.7109375" style="160" customWidth="1"/>
    <col min="57" max="57" width="2" style="160" customWidth="1"/>
    <col min="58" max="58" width="2.7109375" style="160" customWidth="1"/>
    <col min="59" max="59" width="0.7109375" style="160" customWidth="1"/>
    <col min="60" max="60" width="6.5703125" style="160" customWidth="1"/>
    <col min="61" max="61" width="3" style="160" customWidth="1"/>
    <col min="62" max="62" width="4.85546875" style="160" customWidth="1"/>
    <col min="63" max="64" width="3.7109375" style="160" customWidth="1"/>
    <col min="65" max="65" width="15.42578125" style="160" bestFit="1" customWidth="1"/>
    <col min="66" max="66" width="16.140625" style="160" bestFit="1" customWidth="1"/>
    <col min="67" max="67" width="10.5703125" style="160" bestFit="1" customWidth="1"/>
    <col min="68" max="68" width="13.28515625" style="160" bestFit="1" customWidth="1"/>
    <col min="69" max="69" width="9.7109375" style="160" bestFit="1" customWidth="1"/>
    <col min="70" max="70" width="11.140625" style="160" bestFit="1" customWidth="1"/>
    <col min="71" max="71" width="15" style="160" bestFit="1" customWidth="1"/>
    <col min="72" max="72" width="3.5703125" style="160" bestFit="1" customWidth="1"/>
    <col min="73" max="73" width="10" style="160" bestFit="1" customWidth="1"/>
    <col min="74" max="75" width="3.7109375" style="160" bestFit="1" customWidth="1"/>
    <col min="76" max="76" width="12.85546875" style="160" bestFit="1" customWidth="1"/>
    <col min="77" max="77" width="11.5703125" style="160" customWidth="1"/>
    <col min="78" max="78" width="1.85546875" style="160" bestFit="1" customWidth="1"/>
    <col min="79" max="16384" width="11.5703125" style="160"/>
  </cols>
  <sheetData>
    <row r="1" spans="1:59" ht="15.6" customHeight="1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  <c r="P1" s="524" t="s">
        <v>463</v>
      </c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5"/>
      <c r="BF1" s="525"/>
      <c r="BG1" s="526"/>
    </row>
    <row r="2" spans="1:59" ht="15.6" customHeight="1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7"/>
      <c r="P2" s="527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9"/>
    </row>
    <row r="3" spans="1:59" ht="15.6" customHeigh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  <c r="P3" s="527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9"/>
    </row>
    <row r="4" spans="1:59" ht="23.25" customHeight="1" thickBot="1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0"/>
      <c r="P4" s="530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2"/>
    </row>
    <row r="5" spans="1:59" ht="15.6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3"/>
    </row>
    <row r="6" spans="1:59" ht="31.15" customHeight="1">
      <c r="A6" s="161"/>
      <c r="B6" s="162"/>
      <c r="C6" s="8"/>
      <c r="D6" s="474" t="s">
        <v>4</v>
      </c>
      <c r="E6" s="474"/>
      <c r="F6" s="474"/>
      <c r="G6" s="474"/>
      <c r="H6" s="162"/>
      <c r="I6" s="162"/>
      <c r="J6" s="8"/>
      <c r="K6" s="431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3"/>
      <c r="BE6" s="162"/>
      <c r="BF6" s="162"/>
      <c r="BG6" s="163"/>
    </row>
    <row r="7" spans="1:59" ht="11.45" customHeight="1">
      <c r="A7" s="161"/>
      <c r="B7" s="162"/>
      <c r="C7" s="8"/>
      <c r="D7" s="8"/>
      <c r="E7" s="8"/>
      <c r="F7" s="8"/>
      <c r="G7" s="162"/>
      <c r="H7" s="8"/>
      <c r="I7" s="8"/>
      <c r="J7" s="8"/>
      <c r="K7" s="162"/>
      <c r="L7" s="162"/>
      <c r="M7" s="162"/>
      <c r="N7" s="162"/>
      <c r="O7" s="8"/>
      <c r="P7" s="350"/>
      <c r="Q7" s="350"/>
      <c r="R7" s="350"/>
      <c r="S7" s="350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3"/>
    </row>
    <row r="8" spans="1:59" ht="31.15" customHeight="1">
      <c r="A8" s="161"/>
      <c r="B8" s="162"/>
      <c r="C8" s="8"/>
      <c r="D8" s="474" t="s">
        <v>462</v>
      </c>
      <c r="E8" s="474"/>
      <c r="F8" s="474"/>
      <c r="G8" s="474"/>
      <c r="H8" s="162"/>
      <c r="I8" s="162"/>
      <c r="J8" s="10"/>
      <c r="K8" s="431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3"/>
      <c r="BE8" s="162"/>
      <c r="BF8" s="162"/>
      <c r="BG8" s="163"/>
    </row>
    <row r="9" spans="1:59" ht="11.45" customHeight="1">
      <c r="A9" s="161"/>
      <c r="B9" s="162"/>
      <c r="C9" s="8"/>
      <c r="D9" s="350"/>
      <c r="E9" s="350"/>
      <c r="F9" s="350"/>
      <c r="G9" s="350"/>
      <c r="H9" s="162"/>
      <c r="I9" s="162"/>
      <c r="J9" s="10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162"/>
      <c r="BF9" s="162"/>
      <c r="BG9" s="163"/>
    </row>
    <row r="10" spans="1:59" ht="33.75" customHeight="1">
      <c r="A10" s="161"/>
      <c r="B10" s="162"/>
      <c r="C10" s="8"/>
      <c r="D10" s="474" t="s">
        <v>241</v>
      </c>
      <c r="E10" s="474"/>
      <c r="F10" s="474"/>
      <c r="G10" s="474"/>
      <c r="H10" s="474"/>
      <c r="I10" s="474"/>
      <c r="J10" s="10"/>
      <c r="K10" s="431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3"/>
      <c r="AM10" s="10"/>
      <c r="AN10" s="381" t="s">
        <v>785</v>
      </c>
      <c r="AO10" s="381"/>
      <c r="AP10" s="381"/>
      <c r="AQ10" s="381"/>
      <c r="AR10" s="10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162"/>
      <c r="BF10" s="162"/>
      <c r="BG10" s="163"/>
    </row>
    <row r="11" spans="1:59" ht="15.75" customHeight="1">
      <c r="A11" s="161"/>
      <c r="B11" s="162"/>
      <c r="C11" s="8"/>
      <c r="D11" s="8"/>
      <c r="E11" s="8"/>
      <c r="F11" s="350"/>
      <c r="G11" s="350"/>
      <c r="H11" s="350"/>
      <c r="I11" s="350"/>
      <c r="J11" s="10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496" t="s">
        <v>3</v>
      </c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162"/>
      <c r="BG11" s="163"/>
    </row>
    <row r="12" spans="1:59" ht="15.75">
      <c r="A12" s="161"/>
      <c r="B12" s="162"/>
      <c r="C12" s="8"/>
      <c r="D12" s="8"/>
      <c r="E12" s="8"/>
      <c r="F12" s="350"/>
      <c r="G12" s="350"/>
      <c r="H12" s="350"/>
      <c r="I12" s="350"/>
      <c r="J12" s="10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62"/>
      <c r="BG12" s="163"/>
    </row>
    <row r="13" spans="1:59" ht="31.15" customHeight="1">
      <c r="A13" s="161"/>
      <c r="B13" s="162"/>
      <c r="C13" s="8"/>
      <c r="D13" s="162"/>
      <c r="E13" s="12"/>
      <c r="F13" s="12"/>
      <c r="G13" s="12"/>
      <c r="H13" s="12"/>
      <c r="I13" s="12"/>
      <c r="J13" s="12"/>
      <c r="K13" s="162"/>
      <c r="L13" s="12"/>
      <c r="M13" s="434" t="s">
        <v>36</v>
      </c>
      <c r="N13" s="434"/>
      <c r="O13" s="434"/>
      <c r="P13" s="434"/>
      <c r="Q13" s="434"/>
      <c r="R13" s="434"/>
      <c r="S13" s="434"/>
      <c r="T13" s="434"/>
      <c r="U13" s="12"/>
      <c r="V13" s="431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3"/>
      <c r="AK13" s="280">
        <f>IF(V13=Datos!B2,1,IF(V13=Datos!B3,5,IF(V13=Datos!B4,3,IF(V13=Datos!B5,4,IF(V13=Datos!B6,5,"")))))</f>
        <v>5</v>
      </c>
      <c r="AL13" s="280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353"/>
      <c r="AX13" s="353"/>
      <c r="AY13" s="353"/>
      <c r="AZ13" s="353"/>
      <c r="BA13" s="353"/>
      <c r="BB13" s="353"/>
      <c r="BC13" s="353"/>
      <c r="BD13" s="353"/>
      <c r="BE13" s="162"/>
      <c r="BF13" s="162"/>
      <c r="BG13" s="163"/>
    </row>
    <row r="14" spans="1:59" ht="15.6" customHeight="1" thickBot="1">
      <c r="A14" s="158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</row>
    <row r="15" spans="1:59" ht="32.450000000000003" customHeight="1" thickBot="1">
      <c r="A15" s="389" t="s">
        <v>5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1"/>
    </row>
    <row r="16" spans="1:59" ht="24.75" customHeight="1">
      <c r="A16" s="347"/>
      <c r="B16" s="348"/>
      <c r="C16" s="348"/>
      <c r="D16" s="494" t="s">
        <v>242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162"/>
      <c r="BG16" s="163"/>
    </row>
    <row r="17" spans="1:60" ht="27" customHeight="1">
      <c r="A17" s="347"/>
      <c r="B17" s="348"/>
      <c r="C17" s="348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109"/>
      <c r="BE17" s="162"/>
      <c r="BF17" s="162"/>
      <c r="BG17" s="163"/>
    </row>
    <row r="18" spans="1:60" s="192" customFormat="1" ht="27" customHeight="1">
      <c r="A18" s="152"/>
      <c r="B18" s="150"/>
      <c r="C18" s="15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BG18" s="165"/>
    </row>
    <row r="19" spans="1:60" ht="36" customHeight="1">
      <c r="A19" s="161"/>
      <c r="B19" s="13"/>
      <c r="C19" s="13"/>
      <c r="D19" s="495" t="s">
        <v>787</v>
      </c>
      <c r="E19" s="495"/>
      <c r="F19" s="495"/>
      <c r="G19" s="495"/>
      <c r="H19" s="495"/>
      <c r="I19" s="492" t="s">
        <v>786</v>
      </c>
      <c r="J19" s="492"/>
      <c r="K19" s="492"/>
      <c r="L19" s="492"/>
      <c r="M19" s="492"/>
      <c r="N19" s="492"/>
      <c r="O19" s="436" t="s">
        <v>21</v>
      </c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349"/>
      <c r="AM19" s="113"/>
      <c r="AN19" s="113"/>
      <c r="AO19" s="436" t="str">
        <f>IF(AK13=4,"Liste los activos de información afectados","")</f>
        <v/>
      </c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163"/>
    </row>
    <row r="20" spans="1:60" s="164" customFormat="1" ht="26.25" customHeight="1">
      <c r="A20" s="166"/>
      <c r="D20" s="435"/>
      <c r="E20" s="435"/>
      <c r="F20" s="435"/>
      <c r="G20" s="435"/>
      <c r="H20" s="435"/>
      <c r="I20" s="109"/>
      <c r="J20" s="435"/>
      <c r="K20" s="435"/>
      <c r="L20" s="435"/>
      <c r="M20" s="109"/>
      <c r="N20" s="109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16"/>
      <c r="BE20" s="114"/>
      <c r="BF20" s="114"/>
      <c r="BG20" s="115"/>
      <c r="BH20" s="160"/>
    </row>
    <row r="21" spans="1:60" ht="19.5" customHeight="1">
      <c r="A21" s="161"/>
      <c r="B21" s="167"/>
      <c r="C21" s="167"/>
      <c r="D21" s="111"/>
      <c r="E21" s="111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162"/>
      <c r="BE21" s="162"/>
      <c r="BF21" s="162"/>
      <c r="BG21" s="163"/>
    </row>
    <row r="22" spans="1:60" ht="15.6" customHeight="1">
      <c r="A22" s="161"/>
      <c r="B22" s="167"/>
      <c r="C22" s="167"/>
      <c r="D22" s="111"/>
      <c r="E22" s="111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162"/>
      <c r="BE22" s="162"/>
      <c r="BF22" s="162"/>
      <c r="BG22" s="163"/>
    </row>
    <row r="23" spans="1:60" ht="15" customHeight="1">
      <c r="A23" s="161"/>
      <c r="B23" s="167"/>
      <c r="C23" s="167"/>
      <c r="D23" s="111"/>
      <c r="E23" s="111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162"/>
      <c r="BE23" s="162"/>
      <c r="BF23" s="162"/>
      <c r="BG23" s="163"/>
    </row>
    <row r="24" spans="1:60" ht="15.6" customHeight="1">
      <c r="A24" s="161"/>
      <c r="B24" s="167"/>
      <c r="C24" s="167"/>
      <c r="D24" s="493" t="s">
        <v>35</v>
      </c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162"/>
      <c r="BG24" s="163"/>
    </row>
    <row r="25" spans="1:60" ht="31.9" customHeight="1">
      <c r="A25" s="161"/>
      <c r="B25" s="167"/>
      <c r="C25" s="167"/>
      <c r="D25" s="501" t="str">
        <f>CONCATENATE(D20," ",J20," ",O20)</f>
        <v xml:space="preserve">  </v>
      </c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14"/>
      <c r="BE25" s="162"/>
      <c r="BF25" s="162"/>
      <c r="BG25" s="163"/>
    </row>
    <row r="26" spans="1:60" ht="15" customHeight="1">
      <c r="A26" s="161"/>
      <c r="B26" s="162"/>
      <c r="C26" s="162"/>
      <c r="D26" s="162"/>
      <c r="E26" s="167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62"/>
      <c r="BC26" s="162"/>
      <c r="BD26" s="162"/>
      <c r="BE26" s="162"/>
      <c r="BF26" s="162"/>
      <c r="BG26" s="163"/>
    </row>
    <row r="27" spans="1:60" ht="15" customHeight="1">
      <c r="A27" s="161"/>
      <c r="B27" s="162"/>
      <c r="C27" s="162"/>
      <c r="D27" s="497" t="s">
        <v>345</v>
      </c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15"/>
      <c r="AO27" s="498" t="s">
        <v>789</v>
      </c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15"/>
      <c r="BE27" s="162"/>
      <c r="BF27" s="162"/>
      <c r="BG27" s="163"/>
    </row>
    <row r="28" spans="1:60" ht="31.15" customHeight="1">
      <c r="A28" s="161"/>
      <c r="B28" s="162"/>
      <c r="C28" s="162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162"/>
      <c r="BE28" s="162"/>
      <c r="BF28" s="162"/>
      <c r="BG28" s="163"/>
    </row>
    <row r="29" spans="1:60" ht="15.6" customHeight="1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3"/>
    </row>
    <row r="30" spans="1:60" ht="31.15" customHeight="1">
      <c r="A30" s="161"/>
      <c r="B30" s="162"/>
      <c r="C30" s="162"/>
      <c r="D30" s="407" t="s">
        <v>246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162"/>
      <c r="BE30" s="162"/>
      <c r="BF30" s="162"/>
      <c r="BG30" s="163"/>
    </row>
    <row r="31" spans="1:60" ht="15.6" customHeight="1">
      <c r="A31" s="161"/>
      <c r="B31" s="162"/>
      <c r="C31" s="162"/>
      <c r="D31" s="401" t="s">
        <v>37</v>
      </c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3"/>
      <c r="Y31" s="499" t="s">
        <v>40</v>
      </c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162"/>
      <c r="BE31" s="162"/>
      <c r="BF31" s="162"/>
      <c r="BG31" s="163"/>
    </row>
    <row r="32" spans="1:60" ht="15.6" customHeight="1">
      <c r="A32" s="161"/>
      <c r="B32" s="162"/>
      <c r="C32" s="162"/>
      <c r="D32" s="401" t="str">
        <f>IF(OR($AK$13=4,$AK$13=5),"Amenaza","Agente generador interno")</f>
        <v>Amenaza</v>
      </c>
      <c r="E32" s="402"/>
      <c r="F32" s="402"/>
      <c r="G32" s="402"/>
      <c r="H32" s="402"/>
      <c r="I32" s="403"/>
      <c r="J32" s="401" t="str">
        <f>IF(OR($AK$13=4,$AK$13=5),"Vulnerabilidad","Causa")</f>
        <v>Vulnerabilidad</v>
      </c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3"/>
      <c r="Y32" s="407" t="str">
        <f>IF(OR($AK$13=4,$AK$13=5),"Amenaza","Agente generador externo")</f>
        <v>Amenaza</v>
      </c>
      <c r="Z32" s="407"/>
      <c r="AA32" s="407"/>
      <c r="AB32" s="407"/>
      <c r="AC32" s="407"/>
      <c r="AD32" s="407"/>
      <c r="AE32" s="407"/>
      <c r="AF32" s="407"/>
      <c r="AG32" s="407"/>
      <c r="AH32" s="407"/>
      <c r="AI32" s="401" t="str">
        <f>IF(OR($AK$13=4,$AK$13=5),"Vulnerabilidad","Causa")</f>
        <v>Vulnerabilidad</v>
      </c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3"/>
      <c r="BD32" s="162"/>
      <c r="BE32" s="162"/>
      <c r="BF32" s="162"/>
      <c r="BG32" s="163"/>
    </row>
    <row r="33" spans="1:79" ht="20.25" customHeight="1">
      <c r="A33" s="161"/>
      <c r="B33" s="162"/>
      <c r="C33" s="162"/>
      <c r="D33" s="400"/>
      <c r="E33" s="400"/>
      <c r="F33" s="400"/>
      <c r="G33" s="400"/>
      <c r="H33" s="400"/>
      <c r="I33" s="400"/>
      <c r="J33" s="517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9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475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7"/>
      <c r="BD33" s="162"/>
      <c r="BE33" s="162"/>
      <c r="BF33" s="162"/>
      <c r="BG33" s="163"/>
    </row>
    <row r="34" spans="1:79" ht="21" customHeight="1">
      <c r="A34" s="161"/>
      <c r="B34" s="162"/>
      <c r="C34" s="162"/>
      <c r="D34" s="400"/>
      <c r="E34" s="400"/>
      <c r="F34" s="400"/>
      <c r="G34" s="400"/>
      <c r="H34" s="400"/>
      <c r="I34" s="400"/>
      <c r="J34" s="517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9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475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7"/>
      <c r="BD34" s="162"/>
      <c r="BE34" s="162"/>
      <c r="BF34" s="162"/>
      <c r="BG34" s="163"/>
    </row>
    <row r="35" spans="1:79" ht="17.25" customHeight="1">
      <c r="A35" s="161"/>
      <c r="B35" s="162"/>
      <c r="C35" s="162"/>
      <c r="D35" s="400"/>
      <c r="E35" s="400"/>
      <c r="F35" s="400"/>
      <c r="G35" s="400"/>
      <c r="H35" s="400"/>
      <c r="I35" s="400"/>
      <c r="J35" s="517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9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475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7"/>
      <c r="BD35" s="162"/>
      <c r="BE35" s="162"/>
      <c r="BF35" s="162"/>
      <c r="BG35" s="163"/>
    </row>
    <row r="36" spans="1:79">
      <c r="A36" s="161"/>
      <c r="B36" s="162"/>
      <c r="C36" s="162"/>
      <c r="D36" s="400"/>
      <c r="E36" s="400"/>
      <c r="F36" s="400"/>
      <c r="G36" s="400"/>
      <c r="H36" s="400"/>
      <c r="I36" s="400"/>
      <c r="J36" s="517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9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475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7"/>
      <c r="BD36" s="162"/>
      <c r="BE36" s="162"/>
      <c r="BF36" s="162"/>
      <c r="BG36" s="163"/>
    </row>
    <row r="37" spans="1:79">
      <c r="A37" s="161"/>
      <c r="B37" s="162"/>
      <c r="C37" s="162"/>
      <c r="D37" s="400"/>
      <c r="E37" s="400"/>
      <c r="F37" s="400"/>
      <c r="G37" s="400"/>
      <c r="H37" s="400"/>
      <c r="I37" s="400"/>
      <c r="J37" s="517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9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475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7"/>
      <c r="BD37" s="162"/>
      <c r="BE37" s="162"/>
      <c r="BF37" s="162"/>
      <c r="BG37" s="163"/>
    </row>
    <row r="38" spans="1:79" ht="15" customHeight="1">
      <c r="A38" s="161"/>
      <c r="B38" s="162"/>
      <c r="C38" s="162"/>
      <c r="D38" s="407" t="s">
        <v>275</v>
      </c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162"/>
      <c r="BE38" s="162"/>
      <c r="BF38" s="162"/>
      <c r="BG38" s="163"/>
      <c r="BN38" s="168"/>
      <c r="BO38" s="168"/>
      <c r="BP38" s="168"/>
      <c r="BQ38" s="168"/>
      <c r="BR38" s="168"/>
      <c r="BS38" s="168"/>
      <c r="BT38" s="168"/>
      <c r="BU38" s="162"/>
      <c r="BV38" s="162"/>
      <c r="BW38" s="162"/>
      <c r="BX38" s="162"/>
      <c r="BY38" s="162"/>
      <c r="BZ38" s="162"/>
      <c r="CA38" s="162"/>
    </row>
    <row r="39" spans="1:79" ht="15" customHeight="1">
      <c r="A39" s="161"/>
      <c r="B39" s="162"/>
      <c r="C39" s="162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162"/>
      <c r="BE39" s="162"/>
      <c r="BF39" s="162"/>
      <c r="BG39" s="163"/>
      <c r="BN39" s="168"/>
      <c r="BO39" s="168"/>
      <c r="BP39" s="168"/>
      <c r="BQ39" s="168"/>
      <c r="BR39" s="168"/>
      <c r="BS39" s="168"/>
      <c r="BT39" s="168"/>
      <c r="BU39" s="162"/>
      <c r="BV39" s="162"/>
      <c r="BW39" s="162"/>
      <c r="BX39" s="162"/>
      <c r="BY39" s="162"/>
      <c r="BZ39" s="162"/>
      <c r="CA39" s="162"/>
    </row>
    <row r="40" spans="1:79">
      <c r="A40" s="161"/>
      <c r="B40" s="162"/>
      <c r="C40" s="162"/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30"/>
      <c r="BD40" s="162"/>
      <c r="BE40" s="162"/>
      <c r="BF40" s="162"/>
      <c r="BG40" s="163"/>
      <c r="BN40" s="168"/>
      <c r="BO40" s="168"/>
      <c r="BP40" s="168"/>
      <c r="BQ40" s="168"/>
      <c r="BR40" s="168"/>
      <c r="BS40" s="168"/>
      <c r="BT40" s="168"/>
      <c r="BU40" s="162"/>
      <c r="BV40" s="162"/>
      <c r="BW40" s="162"/>
      <c r="BX40" s="162"/>
      <c r="BY40" s="162"/>
      <c r="BZ40" s="162"/>
      <c r="CA40" s="162"/>
    </row>
    <row r="41" spans="1:79" ht="15" customHeight="1">
      <c r="A41" s="161"/>
      <c r="B41" s="162"/>
      <c r="C41" s="162"/>
      <c r="D41" s="428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30"/>
      <c r="BD41" s="162"/>
      <c r="BE41" s="162"/>
      <c r="BF41" s="162"/>
      <c r="BG41" s="163"/>
      <c r="BN41" s="168"/>
      <c r="BO41" s="168"/>
      <c r="BP41" s="168"/>
      <c r="BQ41" s="168"/>
      <c r="BR41" s="168"/>
      <c r="BS41" s="168"/>
      <c r="BT41" s="168"/>
      <c r="BU41" s="162"/>
      <c r="BV41" s="162"/>
      <c r="BW41" s="162"/>
      <c r="BX41" s="162"/>
      <c r="BY41" s="162"/>
      <c r="BZ41" s="162"/>
      <c r="CA41" s="162"/>
    </row>
    <row r="42" spans="1:79" ht="15" customHeight="1">
      <c r="A42" s="161"/>
      <c r="B42" s="162"/>
      <c r="C42" s="162"/>
      <c r="D42" s="428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30"/>
      <c r="BD42" s="162"/>
      <c r="BE42" s="162"/>
      <c r="BF42" s="162"/>
      <c r="BG42" s="163"/>
      <c r="BN42" s="168"/>
      <c r="BO42" s="168"/>
      <c r="BP42" s="168"/>
      <c r="BQ42" s="168"/>
      <c r="BR42" s="168"/>
      <c r="BS42" s="168"/>
      <c r="BT42" s="168"/>
      <c r="BU42" s="162"/>
      <c r="BV42" s="162"/>
      <c r="BW42" s="162"/>
      <c r="BX42" s="162"/>
      <c r="BY42" s="162"/>
      <c r="BZ42" s="162"/>
      <c r="CA42" s="162"/>
    </row>
    <row r="43" spans="1:79" ht="15" customHeight="1">
      <c r="A43" s="161"/>
      <c r="B43" s="162"/>
      <c r="C43" s="162"/>
      <c r="D43" s="428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30"/>
      <c r="BD43" s="162"/>
      <c r="BE43" s="162"/>
      <c r="BF43" s="162"/>
      <c r="BG43" s="163"/>
      <c r="BN43" s="168"/>
      <c r="BO43" s="168"/>
      <c r="BP43" s="168"/>
      <c r="BQ43" s="168"/>
      <c r="BR43" s="168"/>
      <c r="BS43" s="168"/>
      <c r="BT43" s="168"/>
      <c r="BU43" s="162"/>
      <c r="BV43" s="162"/>
      <c r="BW43" s="162"/>
      <c r="BX43" s="162"/>
      <c r="BY43" s="162"/>
      <c r="BZ43" s="162"/>
      <c r="CA43" s="162"/>
    </row>
    <row r="44" spans="1:79" ht="15" customHeight="1">
      <c r="A44" s="161"/>
      <c r="B44" s="162"/>
      <c r="C44" s="162"/>
      <c r="D44" s="428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30"/>
      <c r="BD44" s="162"/>
      <c r="BE44" s="162"/>
      <c r="BF44" s="162"/>
      <c r="BG44" s="163"/>
      <c r="BN44" s="168"/>
      <c r="BO44" s="168"/>
      <c r="BP44" s="168"/>
      <c r="BQ44" s="168"/>
      <c r="BR44" s="168"/>
      <c r="BS44" s="168"/>
      <c r="BT44" s="168"/>
      <c r="BU44" s="162"/>
      <c r="BV44" s="162"/>
      <c r="BW44" s="162"/>
      <c r="BX44" s="162"/>
      <c r="BY44" s="162"/>
      <c r="BZ44" s="162"/>
      <c r="CA44" s="162"/>
    </row>
    <row r="45" spans="1:79" ht="15" customHeight="1">
      <c r="A45" s="161"/>
      <c r="B45" s="162"/>
      <c r="C45" s="162"/>
      <c r="D45" s="428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30"/>
      <c r="BD45" s="162"/>
      <c r="BE45" s="162"/>
      <c r="BF45" s="162"/>
      <c r="BG45" s="163"/>
      <c r="BN45" s="168"/>
      <c r="BO45" s="168"/>
      <c r="BP45" s="168"/>
      <c r="BQ45" s="168"/>
      <c r="BR45" s="168"/>
      <c r="BS45" s="168"/>
      <c r="BT45" s="168"/>
      <c r="BU45" s="162"/>
      <c r="BV45" s="162"/>
      <c r="BW45" s="162"/>
      <c r="BX45" s="162"/>
      <c r="BY45" s="162"/>
      <c r="BZ45" s="162"/>
      <c r="CA45" s="162"/>
    </row>
    <row r="46" spans="1:79" ht="15" customHeight="1" thickBo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3"/>
      <c r="BN46" s="168"/>
      <c r="BO46" s="168"/>
      <c r="BP46" s="168"/>
      <c r="BQ46" s="168"/>
      <c r="BR46" s="168"/>
      <c r="BS46" s="168"/>
      <c r="BT46" s="168"/>
      <c r="BU46" s="162"/>
      <c r="BV46" s="162"/>
      <c r="BW46" s="162"/>
      <c r="BX46" s="162"/>
      <c r="BY46" s="162"/>
      <c r="BZ46" s="162"/>
      <c r="CA46" s="162"/>
    </row>
    <row r="47" spans="1:79" ht="32.450000000000003" customHeight="1" thickBot="1">
      <c r="A47" s="389" t="s">
        <v>459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1"/>
      <c r="BM47" s="508" t="s">
        <v>88</v>
      </c>
      <c r="BN47" s="508"/>
      <c r="BO47" s="508"/>
      <c r="BP47" s="168"/>
      <c r="BQ47" s="168"/>
      <c r="BR47" s="168"/>
      <c r="BS47" s="168"/>
      <c r="BT47" s="168"/>
      <c r="BU47" s="162"/>
      <c r="BV47" s="162"/>
      <c r="BW47" s="162"/>
      <c r="BX47" s="162"/>
      <c r="BY47" s="162"/>
      <c r="BZ47" s="162"/>
      <c r="CA47" s="162"/>
    </row>
    <row r="48" spans="1:79" ht="1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404" t="s">
        <v>50</v>
      </c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346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3"/>
      <c r="BM48" s="508"/>
      <c r="BN48" s="508"/>
      <c r="BO48" s="508"/>
      <c r="BP48" s="168"/>
      <c r="BU48" s="441"/>
      <c r="BV48" s="441"/>
      <c r="BW48" s="162"/>
      <c r="BX48" s="162"/>
      <c r="BY48" s="162"/>
      <c r="BZ48" s="162"/>
      <c r="CA48" s="162"/>
    </row>
    <row r="49" spans="1:79" ht="14.45" customHeight="1">
      <c r="A49" s="161"/>
      <c r="B49" s="162"/>
      <c r="C49" s="162"/>
      <c r="D49" s="405"/>
      <c r="E49" s="405"/>
      <c r="F49" s="405"/>
      <c r="G49" s="405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3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BB49" s="162"/>
      <c r="BC49" s="162"/>
      <c r="BD49" s="162"/>
      <c r="BE49" s="162"/>
      <c r="BF49" s="162"/>
      <c r="BG49" s="163"/>
      <c r="BM49" s="160" t="s">
        <v>79</v>
      </c>
      <c r="BN49" s="169" t="str">
        <f>IF(AND(AK13=1,J57&lt;&gt;""),VLOOKUP(J57,Datos!L:M,2,0),IF(I51&lt;&gt;"",VLOOKUP(I51,Datos!Y:AE,7,0),""))</f>
        <v/>
      </c>
      <c r="BO49" s="169" t="str">
        <f>IF(I51&lt;&gt;"",VLOOKUP(I51,Datos!Y:AU,23,0),"")</f>
        <v/>
      </c>
      <c r="BU49" s="441"/>
      <c r="BV49" s="441"/>
      <c r="BW49" s="162"/>
      <c r="BX49" s="162"/>
      <c r="BY49" s="162"/>
      <c r="BZ49" s="162"/>
      <c r="CA49" s="162"/>
    </row>
    <row r="50" spans="1:79" ht="14.45" customHeight="1">
      <c r="A50" s="507" t="s">
        <v>307</v>
      </c>
      <c r="B50" s="404"/>
      <c r="C50" s="404"/>
      <c r="D50" s="404"/>
      <c r="E50" s="404"/>
      <c r="F50" s="404"/>
      <c r="G50" s="404"/>
      <c r="H50" s="40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62"/>
      <c r="Z50" s="162"/>
      <c r="AA50" s="162"/>
      <c r="AB50" s="413" t="s">
        <v>49</v>
      </c>
      <c r="AC50" s="414"/>
      <c r="AD50" s="414"/>
      <c r="AE50" s="414"/>
      <c r="AF50" s="414"/>
      <c r="AG50" s="414"/>
      <c r="AH50" s="414"/>
      <c r="AI50" s="414"/>
      <c r="AJ50" s="414"/>
      <c r="AK50" s="424"/>
      <c r="AL50" s="345"/>
      <c r="AM50" s="162"/>
      <c r="AN50" s="162"/>
      <c r="BB50" s="162"/>
      <c r="BC50" s="162"/>
      <c r="BD50" s="162"/>
      <c r="BE50" s="162"/>
      <c r="BF50" s="162"/>
      <c r="BG50" s="163"/>
      <c r="BM50" s="160" t="s">
        <v>78</v>
      </c>
      <c r="BN50" s="169" t="str">
        <f>IF(AND(AK13=1,J66&lt;&gt;""),VLOOKUP(J66,Datos!N:AE,18,0),IF(I61&lt;&gt;"",VLOOKUP(I61,Datos!P:AE,16,0),""))</f>
        <v/>
      </c>
      <c r="BO50" s="169" t="str">
        <f>IF(AK13=1,J66,IF(I61&lt;&gt;"",VLOOKUP(I61,Datos!P:R,3,0),""))</f>
        <v/>
      </c>
      <c r="BU50" s="162"/>
      <c r="BV50" s="162"/>
      <c r="BW50" s="162"/>
      <c r="BX50" s="162"/>
      <c r="BY50" s="162"/>
      <c r="BZ50" s="162"/>
      <c r="CA50" s="162"/>
    </row>
    <row r="51" spans="1:79" ht="27" customHeight="1">
      <c r="A51" s="440"/>
      <c r="B51" s="441"/>
      <c r="C51" s="441"/>
      <c r="D51" s="441"/>
      <c r="E51" s="441"/>
      <c r="F51" s="441"/>
      <c r="G51" s="162"/>
      <c r="H51" s="162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162"/>
      <c r="Z51" s="162"/>
      <c r="AA51" s="162"/>
      <c r="AB51" s="406">
        <v>1</v>
      </c>
      <c r="AC51" s="406"/>
      <c r="AD51" s="406">
        <v>2</v>
      </c>
      <c r="AE51" s="406"/>
      <c r="AF51" s="406">
        <v>3</v>
      </c>
      <c r="AG51" s="406"/>
      <c r="AH51" s="406">
        <v>4</v>
      </c>
      <c r="AI51" s="406"/>
      <c r="AJ51" s="406">
        <v>5</v>
      </c>
      <c r="AK51" s="406"/>
      <c r="AL51" s="345"/>
      <c r="AM51" s="162"/>
      <c r="AN51" s="162"/>
      <c r="BB51" s="162"/>
      <c r="BC51" s="162"/>
      <c r="BD51" s="162"/>
      <c r="BE51" s="162"/>
      <c r="BF51" s="162"/>
      <c r="BG51" s="163"/>
    </row>
    <row r="52" spans="1:79" ht="31.5" customHeight="1">
      <c r="A52" s="440"/>
      <c r="B52" s="441"/>
      <c r="C52" s="441"/>
      <c r="D52" s="441"/>
      <c r="E52" s="441"/>
      <c r="F52" s="441"/>
      <c r="G52" s="171"/>
      <c r="H52" s="172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62"/>
      <c r="Y52" s="162"/>
      <c r="Z52" s="504" t="s">
        <v>48</v>
      </c>
      <c r="AA52" s="437">
        <v>1</v>
      </c>
      <c r="AB52" s="478" t="str">
        <f>IF(AND($AB$51=$H$69,$AA52=$F$69),"R7","")</f>
        <v/>
      </c>
      <c r="AC52" s="479"/>
      <c r="AD52" s="478" t="str">
        <f>IF(AND(AD$51=$H$69,$AA$52=$F$69),"R7","")</f>
        <v/>
      </c>
      <c r="AE52" s="479"/>
      <c r="AF52" s="482" t="str">
        <f>IF(AND(AF$51=$H$69,$AA$52=$F$69),"R7","")</f>
        <v/>
      </c>
      <c r="AG52" s="483"/>
      <c r="AH52" s="463" t="str">
        <f>IF(AND(AH$51=$H$69,$AA$52=$F$69),"R7","")</f>
        <v/>
      </c>
      <c r="AI52" s="464"/>
      <c r="AJ52" s="470" t="str">
        <f>IF(AND(AJ$51=$H$69,$AA$52=$F$69),"R7","")</f>
        <v/>
      </c>
      <c r="AK52" s="471"/>
      <c r="AL52" s="309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3"/>
      <c r="BM52" s="169"/>
      <c r="BN52" s="169" t="s">
        <v>54</v>
      </c>
      <c r="BO52" s="169" t="s">
        <v>55</v>
      </c>
      <c r="BP52" s="169" t="s">
        <v>56</v>
      </c>
      <c r="BQ52" s="169" t="s">
        <v>57</v>
      </c>
      <c r="BR52" s="169"/>
      <c r="BS52" s="169" t="s">
        <v>58</v>
      </c>
      <c r="BT52" s="169"/>
    </row>
    <row r="53" spans="1:79" ht="11.25" customHeight="1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4"/>
      <c r="S53" s="164"/>
      <c r="T53" s="164"/>
      <c r="U53" s="164"/>
      <c r="V53" s="164"/>
      <c r="W53" s="164"/>
      <c r="X53" s="164"/>
      <c r="Y53" s="162"/>
      <c r="Z53" s="505"/>
      <c r="AA53" s="437"/>
      <c r="AB53" s="480"/>
      <c r="AC53" s="481"/>
      <c r="AD53" s="480"/>
      <c r="AE53" s="481"/>
      <c r="AF53" s="484"/>
      <c r="AG53" s="485"/>
      <c r="AH53" s="465"/>
      <c r="AI53" s="466"/>
      <c r="AJ53" s="472"/>
      <c r="AK53" s="473"/>
      <c r="AL53" s="309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3"/>
      <c r="BM53" s="169" t="s">
        <v>111</v>
      </c>
      <c r="BN53" s="169" t="s">
        <v>77</v>
      </c>
      <c r="BO53" s="169" t="s">
        <v>77</v>
      </c>
      <c r="BP53" s="169" t="s">
        <v>76</v>
      </c>
      <c r="BQ53" s="169" t="s">
        <v>75</v>
      </c>
      <c r="BR53" s="169"/>
      <c r="BS53" s="169" t="s">
        <v>74</v>
      </c>
      <c r="BT53" s="169"/>
    </row>
    <row r="54" spans="1:79" ht="13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408"/>
      <c r="S54" s="408"/>
      <c r="T54" s="408"/>
      <c r="U54" s="408"/>
      <c r="V54" s="408"/>
      <c r="W54" s="408"/>
      <c r="X54" s="164"/>
      <c r="Y54" s="162"/>
      <c r="Z54" s="505"/>
      <c r="AA54" s="437">
        <v>2</v>
      </c>
      <c r="AB54" s="478" t="str">
        <f>IF(AND(AB$51=$H$69,$AA$54=$F$69),"R7","")</f>
        <v/>
      </c>
      <c r="AC54" s="479"/>
      <c r="AD54" s="478" t="str">
        <f>IF(AND(AD$51=$H$69,$AA$54=$F$69),"R7","")</f>
        <v/>
      </c>
      <c r="AE54" s="479"/>
      <c r="AF54" s="482" t="str">
        <f>IF(AND(AF$51=$H$69,$AA$54=$F$69),"R7","")</f>
        <v/>
      </c>
      <c r="AG54" s="483"/>
      <c r="AH54" s="463" t="str">
        <f>IF(AND(AH$51=$H$69,$AA$54=$F$69),"R7","")</f>
        <v/>
      </c>
      <c r="AI54" s="464"/>
      <c r="AJ54" s="470" t="str">
        <f>IF(AND(AJ$51=$H$69,$AA$54=$F$69),"R7","")</f>
        <v/>
      </c>
      <c r="AK54" s="471"/>
      <c r="AL54" s="309"/>
      <c r="AM54" s="162"/>
      <c r="AN54" s="407" t="s">
        <v>47</v>
      </c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162"/>
      <c r="BB54" s="162"/>
      <c r="BC54" s="162"/>
      <c r="BD54" s="162"/>
      <c r="BE54" s="162"/>
      <c r="BF54" s="162"/>
      <c r="BG54" s="163"/>
      <c r="BM54" s="169" t="s">
        <v>52</v>
      </c>
      <c r="BN54" s="169" t="s">
        <v>77</v>
      </c>
      <c r="BO54" s="169" t="s">
        <v>77</v>
      </c>
      <c r="BP54" s="169" t="s">
        <v>76</v>
      </c>
      <c r="BQ54" s="169" t="s">
        <v>75</v>
      </c>
      <c r="BR54" s="169"/>
      <c r="BS54" s="169" t="s">
        <v>74</v>
      </c>
      <c r="BT54" s="169"/>
    </row>
    <row r="55" spans="1:79" ht="19.5" customHeight="1">
      <c r="A55" s="161"/>
      <c r="B55" s="162"/>
      <c r="C55" s="162"/>
      <c r="D55" s="409" t="s">
        <v>116</v>
      </c>
      <c r="E55" s="409"/>
      <c r="F55" s="409"/>
      <c r="G55" s="409"/>
      <c r="H55" s="409"/>
      <c r="I55" s="409"/>
      <c r="J55" s="145"/>
      <c r="K55" s="145"/>
      <c r="L55" s="145"/>
      <c r="M55" s="145"/>
      <c r="N55" s="145"/>
      <c r="O55" s="145"/>
      <c r="P55" s="145"/>
      <c r="Q55" s="162"/>
      <c r="R55" s="458"/>
      <c r="S55" s="458"/>
      <c r="T55" s="458"/>
      <c r="U55" s="458"/>
      <c r="V55" s="458"/>
      <c r="W55" s="458"/>
      <c r="X55" s="164"/>
      <c r="Y55" s="162"/>
      <c r="Z55" s="505"/>
      <c r="AA55" s="437"/>
      <c r="AB55" s="480"/>
      <c r="AC55" s="481"/>
      <c r="AD55" s="480"/>
      <c r="AE55" s="481"/>
      <c r="AF55" s="484"/>
      <c r="AG55" s="485"/>
      <c r="AH55" s="465"/>
      <c r="AI55" s="466"/>
      <c r="AJ55" s="472"/>
      <c r="AK55" s="473"/>
      <c r="AL55" s="309"/>
      <c r="AM55" s="162"/>
      <c r="AN55" s="486" t="str">
        <f>IF(OR(J57="",J66=""),"",INDEX($BM$52:$BT$57,MATCH($BO$49,$BM$52:$BM$57,0),MATCH($BO$50,$BM$52:$BT$52,0)))</f>
        <v/>
      </c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8"/>
      <c r="BE55" s="162"/>
      <c r="BF55" s="162"/>
      <c r="BG55" s="163"/>
      <c r="BM55" s="169" t="s">
        <v>112</v>
      </c>
      <c r="BN55" s="169" t="s">
        <v>77</v>
      </c>
      <c r="BO55" s="169" t="s">
        <v>76</v>
      </c>
      <c r="BP55" s="169" t="s">
        <v>75</v>
      </c>
      <c r="BQ55" s="169" t="s">
        <v>74</v>
      </c>
      <c r="BR55" s="169"/>
      <c r="BS55" s="169" t="s">
        <v>74</v>
      </c>
      <c r="BT55" s="169"/>
    </row>
    <row r="56" spans="1:79" ht="14.4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73"/>
      <c r="K56" s="174"/>
      <c r="L56" s="174"/>
      <c r="M56" s="174"/>
      <c r="N56" s="174"/>
      <c r="O56" s="174"/>
      <c r="P56" s="175"/>
      <c r="Q56" s="162"/>
      <c r="R56" s="408"/>
      <c r="S56" s="408"/>
      <c r="T56" s="408"/>
      <c r="U56" s="408"/>
      <c r="V56" s="408"/>
      <c r="W56" s="408"/>
      <c r="X56" s="164"/>
      <c r="Y56" s="162"/>
      <c r="Z56" s="505"/>
      <c r="AA56" s="437">
        <v>3</v>
      </c>
      <c r="AB56" s="478" t="str">
        <f>IF(AND(AB$51=$H$69,$AA$56=$F$69),"R7","")</f>
        <v/>
      </c>
      <c r="AC56" s="479"/>
      <c r="AD56" s="482" t="str">
        <f>IF(AND(AD$51=$H$69,$AA$56=$F$69),"R7","")</f>
        <v/>
      </c>
      <c r="AE56" s="483"/>
      <c r="AF56" s="463" t="str">
        <f>IF(AND(AF$51=$H$69,$AA$56=$F$69),"R7","")</f>
        <v/>
      </c>
      <c r="AG56" s="464"/>
      <c r="AH56" s="470" t="str">
        <f>IF(AND(AH$51=$H$69,$AA$56=$F$69),"R7","")</f>
        <v/>
      </c>
      <c r="AI56" s="471"/>
      <c r="AJ56" s="470" t="str">
        <f>IF(AND(AJ$51=$H$69,$AA$56=$F$69),"R7","")</f>
        <v/>
      </c>
      <c r="AK56" s="471"/>
      <c r="AL56" s="309"/>
      <c r="AM56" s="162"/>
      <c r="AN56" s="489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1"/>
      <c r="BE56" s="162"/>
      <c r="BF56" s="162"/>
      <c r="BG56" s="163"/>
      <c r="BM56" s="169" t="s">
        <v>53</v>
      </c>
      <c r="BN56" s="169" t="s">
        <v>76</v>
      </c>
      <c r="BO56" s="169" t="s">
        <v>75</v>
      </c>
      <c r="BP56" s="169" t="s">
        <v>75</v>
      </c>
      <c r="BQ56" s="169" t="s">
        <v>74</v>
      </c>
      <c r="BR56" s="169"/>
      <c r="BS56" s="169" t="s">
        <v>74</v>
      </c>
      <c r="BT56" s="169"/>
    </row>
    <row r="57" spans="1:79" ht="14.45" customHeight="1">
      <c r="A57" s="161"/>
      <c r="B57" s="162"/>
      <c r="C57" s="162"/>
      <c r="D57" s="162"/>
      <c r="E57" s="162"/>
      <c r="F57" s="162"/>
      <c r="G57" s="162"/>
      <c r="H57" s="162"/>
      <c r="I57" s="162"/>
      <c r="J57" s="469" t="str">
        <f>BO49</f>
        <v/>
      </c>
      <c r="K57" s="469"/>
      <c r="L57" s="469"/>
      <c r="M57" s="469"/>
      <c r="N57" s="469"/>
      <c r="O57" s="469"/>
      <c r="P57" s="469"/>
      <c r="Q57" s="162"/>
      <c r="R57" s="408"/>
      <c r="S57" s="408"/>
      <c r="T57" s="408"/>
      <c r="U57" s="408"/>
      <c r="V57" s="408"/>
      <c r="W57" s="408"/>
      <c r="X57" s="164"/>
      <c r="Y57" s="162"/>
      <c r="Z57" s="505"/>
      <c r="AA57" s="437"/>
      <c r="AB57" s="480"/>
      <c r="AC57" s="481"/>
      <c r="AD57" s="484"/>
      <c r="AE57" s="485"/>
      <c r="AF57" s="465"/>
      <c r="AG57" s="466"/>
      <c r="AH57" s="472"/>
      <c r="AI57" s="473"/>
      <c r="AJ57" s="472"/>
      <c r="AK57" s="473"/>
      <c r="AL57" s="309"/>
      <c r="AM57" s="162"/>
      <c r="AN57" s="162"/>
      <c r="AO57" s="162"/>
      <c r="AP57" s="162"/>
      <c r="AQ57" s="162"/>
      <c r="AR57" s="162"/>
      <c r="BE57" s="162"/>
      <c r="BF57" s="162"/>
      <c r="BG57" s="163"/>
      <c r="BM57" s="169" t="s">
        <v>113</v>
      </c>
      <c r="BN57" s="169" t="s">
        <v>75</v>
      </c>
      <c r="BO57" s="169" t="s">
        <v>75</v>
      </c>
      <c r="BP57" s="169" t="s">
        <v>74</v>
      </c>
      <c r="BQ57" s="169" t="s">
        <v>74</v>
      </c>
      <c r="BR57" s="169"/>
      <c r="BS57" s="169" t="s">
        <v>74</v>
      </c>
      <c r="BT57" s="169"/>
    </row>
    <row r="58" spans="1:79" ht="14.45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73"/>
      <c r="K58" s="174"/>
      <c r="L58" s="174"/>
      <c r="M58" s="174"/>
      <c r="N58" s="174"/>
      <c r="O58" s="174"/>
      <c r="P58" s="175"/>
      <c r="Q58" s="162"/>
      <c r="R58" s="408" t="s">
        <v>772</v>
      </c>
      <c r="S58" s="408"/>
      <c r="T58" s="408"/>
      <c r="U58" s="408"/>
      <c r="V58" s="408"/>
      <c r="W58" s="408"/>
      <c r="X58" s="164"/>
      <c r="Y58" s="162"/>
      <c r="Z58" s="505"/>
      <c r="AA58" s="437">
        <v>4</v>
      </c>
      <c r="AB58" s="482" t="str">
        <f>IF(AND(AB$51=$H$69,$AA$58=$F$69),"R7","")</f>
        <v/>
      </c>
      <c r="AC58" s="483"/>
      <c r="AD58" s="463" t="str">
        <f>IF(AND(AD$51=$H$69,$AA$58=$F$69),"R7","")</f>
        <v/>
      </c>
      <c r="AE58" s="464"/>
      <c r="AF58" s="463" t="str">
        <f>IF(AND(AF$51=$H$69,$AA$58=$F$69),"R7","")</f>
        <v/>
      </c>
      <c r="AG58" s="464"/>
      <c r="AH58" s="470" t="str">
        <f>IF(AND(AH$51=$H$69,$AA$58=$F$69),"R7","")</f>
        <v/>
      </c>
      <c r="AI58" s="471"/>
      <c r="AJ58" s="470" t="str">
        <f>IF(AND(AJ$51=$H$69,$AA$58=$F$69),"R7","")</f>
        <v/>
      </c>
      <c r="AK58" s="471"/>
      <c r="AL58" s="309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3"/>
    </row>
    <row r="59" spans="1:79" ht="14.45" customHeigh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505"/>
      <c r="AA59" s="437"/>
      <c r="AB59" s="484"/>
      <c r="AC59" s="485"/>
      <c r="AD59" s="465"/>
      <c r="AE59" s="466"/>
      <c r="AF59" s="465"/>
      <c r="AG59" s="466"/>
      <c r="AH59" s="472"/>
      <c r="AI59" s="473"/>
      <c r="AJ59" s="472"/>
      <c r="AK59" s="473"/>
      <c r="AL59" s="309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3"/>
    </row>
    <row r="60" spans="1:79" ht="15.75" customHeight="1">
      <c r="A60" s="502" t="s">
        <v>306</v>
      </c>
      <c r="B60" s="503"/>
      <c r="C60" s="503"/>
      <c r="D60" s="503"/>
      <c r="E60" s="503"/>
      <c r="F60" s="503"/>
      <c r="G60" s="503"/>
      <c r="H60" s="503"/>
      <c r="I60" s="467" t="str">
        <f>IF($AK$13=1,"De click para determinar el impacto__","")</f>
        <v/>
      </c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13"/>
      <c r="V60" s="13"/>
      <c r="W60" s="13"/>
      <c r="X60" s="13"/>
      <c r="Y60" s="162"/>
      <c r="Z60" s="505"/>
      <c r="AA60" s="437">
        <v>5</v>
      </c>
      <c r="AB60" s="463" t="str">
        <f>IF(AND(AB$51=$H$69,$AA$60=$F$69),"R7","")</f>
        <v/>
      </c>
      <c r="AC60" s="464"/>
      <c r="AD60" s="463" t="str">
        <f>IF(AND(AD$51=$H$69,$AA$60=$F$69),"R7","")</f>
        <v/>
      </c>
      <c r="AE60" s="464"/>
      <c r="AF60" s="470" t="str">
        <f>IF(AND(AF$51=$H$69,$AA$60=$F$69),"R7","")</f>
        <v/>
      </c>
      <c r="AG60" s="471"/>
      <c r="AH60" s="470" t="str">
        <f>IF(AND(AH$51=$H$69,$AA$60=$F$69),"R7","")</f>
        <v/>
      </c>
      <c r="AI60" s="471"/>
      <c r="AJ60" s="470" t="str">
        <f>IF(AND(AJ$51=$H$69,$AA$60=$F$69),"R7","")</f>
        <v/>
      </c>
      <c r="AK60" s="471"/>
      <c r="AL60" s="309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3"/>
    </row>
    <row r="61" spans="1:79" ht="15.75" customHeight="1">
      <c r="A61" s="161"/>
      <c r="B61" s="162"/>
      <c r="C61" s="162"/>
      <c r="D61" s="162"/>
      <c r="E61" s="162"/>
      <c r="F61" s="162"/>
      <c r="G61" s="162"/>
      <c r="H61" s="162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162"/>
      <c r="Z61" s="506"/>
      <c r="AA61" s="437"/>
      <c r="AB61" s="465"/>
      <c r="AC61" s="466"/>
      <c r="AD61" s="465"/>
      <c r="AE61" s="466"/>
      <c r="AF61" s="472"/>
      <c r="AG61" s="473"/>
      <c r="AH61" s="472"/>
      <c r="AI61" s="473"/>
      <c r="AJ61" s="472"/>
      <c r="AK61" s="473"/>
      <c r="AL61" s="309"/>
      <c r="AM61" s="162"/>
      <c r="AN61" s="162"/>
      <c r="AO61" s="162"/>
      <c r="AP61" s="162"/>
      <c r="AQ61" s="162"/>
      <c r="AR61" s="162"/>
      <c r="AS61" s="164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3"/>
    </row>
    <row r="62" spans="1:79" ht="1.5" customHeight="1">
      <c r="A62" s="161"/>
      <c r="B62" s="162"/>
      <c r="C62" s="162"/>
      <c r="D62" s="162"/>
      <c r="E62" s="162"/>
      <c r="F62" s="162"/>
      <c r="G62" s="162"/>
      <c r="H62" s="162"/>
      <c r="I62" s="144"/>
      <c r="J62" s="144"/>
      <c r="K62" s="144"/>
      <c r="L62" s="144"/>
      <c r="M62" s="144"/>
      <c r="N62" s="144"/>
      <c r="O62" s="144"/>
      <c r="P62" s="144"/>
      <c r="Q62" s="177"/>
      <c r="R62" s="462"/>
      <c r="S62" s="462"/>
      <c r="T62" s="462"/>
      <c r="U62" s="462"/>
      <c r="V62" s="462"/>
      <c r="W62" s="462"/>
      <c r="X62" s="164"/>
      <c r="Y62" s="162"/>
      <c r="Z62" s="178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3"/>
    </row>
    <row r="63" spans="1:79" ht="6" customHeight="1">
      <c r="A63" s="161"/>
      <c r="B63" s="162"/>
      <c r="C63" s="162"/>
      <c r="D63" s="162"/>
      <c r="E63" s="162"/>
      <c r="F63" s="162"/>
      <c r="G63" s="162"/>
      <c r="H63" s="162"/>
      <c r="I63" s="144"/>
      <c r="J63" s="144"/>
      <c r="K63" s="144"/>
      <c r="L63" s="144"/>
      <c r="M63" s="144"/>
      <c r="N63" s="144"/>
      <c r="O63" s="144"/>
      <c r="P63" s="144"/>
      <c r="Q63" s="177"/>
      <c r="R63" s="351"/>
      <c r="S63" s="351"/>
      <c r="T63" s="351"/>
      <c r="U63" s="351"/>
      <c r="V63" s="351"/>
      <c r="W63" s="351"/>
      <c r="X63" s="164"/>
      <c r="Y63" s="162"/>
      <c r="Z63" s="178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3"/>
    </row>
    <row r="64" spans="1:79" ht="13.5" customHeight="1">
      <c r="A64" s="161"/>
      <c r="B64" s="162"/>
      <c r="C64" s="162"/>
      <c r="D64" s="468" t="s">
        <v>445</v>
      </c>
      <c r="E64" s="468"/>
      <c r="F64" s="468"/>
      <c r="G64" s="468"/>
      <c r="H64" s="468"/>
      <c r="I64" s="468"/>
      <c r="J64" s="144"/>
      <c r="K64" s="144"/>
      <c r="L64" s="144"/>
      <c r="M64" s="144"/>
      <c r="N64" s="144"/>
      <c r="O64" s="144"/>
      <c r="P64" s="144"/>
      <c r="Q64" s="177"/>
      <c r="R64" s="351"/>
      <c r="S64" s="351"/>
      <c r="T64" s="351"/>
      <c r="U64" s="351"/>
      <c r="V64" s="351"/>
      <c r="W64" s="351"/>
      <c r="X64" s="164"/>
      <c r="Y64" s="162"/>
      <c r="Z64" s="178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3"/>
    </row>
    <row r="65" spans="1:72" ht="14.45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80"/>
      <c r="K65" s="181"/>
      <c r="L65" s="181"/>
      <c r="M65" s="181"/>
      <c r="N65" s="181"/>
      <c r="O65" s="181"/>
      <c r="P65" s="182"/>
      <c r="Q65" s="164"/>
      <c r="R65" s="458"/>
      <c r="S65" s="458"/>
      <c r="T65" s="458"/>
      <c r="U65" s="458"/>
      <c r="V65" s="458"/>
      <c r="W65" s="458"/>
      <c r="X65" s="164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3"/>
    </row>
    <row r="66" spans="1:72" ht="14.45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459" t="str">
        <f>IF(AK13=1,Enc_Imp_Corrupción!J25,BO50)</f>
        <v/>
      </c>
      <c r="K66" s="460"/>
      <c r="L66" s="460"/>
      <c r="M66" s="460"/>
      <c r="N66" s="460"/>
      <c r="O66" s="460"/>
      <c r="P66" s="461"/>
      <c r="Q66" s="162"/>
      <c r="R66" s="458"/>
      <c r="S66" s="458"/>
      <c r="T66" s="458"/>
      <c r="U66" s="458"/>
      <c r="V66" s="458"/>
      <c r="W66" s="458"/>
      <c r="X66" s="162"/>
      <c r="Y66" s="162"/>
      <c r="Z66" s="183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3"/>
    </row>
    <row r="67" spans="1:72">
      <c r="A67" s="161"/>
      <c r="B67" s="162"/>
      <c r="C67" s="162"/>
      <c r="D67" s="162"/>
      <c r="E67" s="145"/>
      <c r="F67" s="145"/>
      <c r="G67" s="145"/>
      <c r="H67" s="145"/>
      <c r="I67" s="162"/>
      <c r="J67" s="184"/>
      <c r="K67" s="179"/>
      <c r="L67" s="179"/>
      <c r="M67" s="179"/>
      <c r="N67" s="179"/>
      <c r="O67" s="179"/>
      <c r="P67" s="185"/>
      <c r="Q67" s="162"/>
      <c r="R67" s="458"/>
      <c r="S67" s="458"/>
      <c r="T67" s="458"/>
      <c r="U67" s="458"/>
      <c r="V67" s="458"/>
      <c r="W67" s="458"/>
      <c r="X67" s="162"/>
      <c r="Y67" s="162"/>
      <c r="Z67" s="183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3"/>
    </row>
    <row r="68" spans="1:72">
      <c r="A68" s="161"/>
      <c r="B68" s="162"/>
      <c r="C68" s="162"/>
      <c r="D68" s="162"/>
      <c r="E68" s="162"/>
      <c r="F68" s="516" t="s">
        <v>65</v>
      </c>
      <c r="G68" s="516"/>
      <c r="H68" s="516" t="s">
        <v>66</v>
      </c>
      <c r="I68" s="516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83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3"/>
    </row>
    <row r="69" spans="1:72">
      <c r="A69" s="161"/>
      <c r="B69" s="162"/>
      <c r="C69" s="162"/>
      <c r="D69" s="162"/>
      <c r="E69" s="162"/>
      <c r="F69" s="280" t="str">
        <f>BN49</f>
        <v/>
      </c>
      <c r="G69" s="280"/>
      <c r="H69" s="280" t="str">
        <f>BN50</f>
        <v/>
      </c>
      <c r="I69" s="280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83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3"/>
    </row>
    <row r="70" spans="1:72" ht="15.75" thickBot="1">
      <c r="A70" s="161"/>
      <c r="B70" s="162"/>
      <c r="C70" s="162"/>
      <c r="D70" s="162"/>
      <c r="E70" s="162"/>
      <c r="F70" s="164"/>
      <c r="G70" s="164"/>
      <c r="H70" s="164"/>
      <c r="I70" s="164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83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3"/>
    </row>
    <row r="71" spans="1:72" ht="32.450000000000003" customHeight="1" thickBot="1">
      <c r="A71" s="389" t="s">
        <v>791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1"/>
      <c r="BN71" s="168"/>
      <c r="BO71" s="168"/>
      <c r="BP71" s="168"/>
      <c r="BQ71" s="168"/>
      <c r="BR71" s="168"/>
      <c r="BS71" s="168"/>
      <c r="BT71" s="168"/>
    </row>
    <row r="72" spans="1:72">
      <c r="A72" s="161"/>
      <c r="B72" s="162"/>
      <c r="C72" s="162"/>
      <c r="D72" s="162"/>
      <c r="E72" s="162"/>
      <c r="F72" s="164"/>
      <c r="G72" s="164"/>
      <c r="H72" s="164"/>
      <c r="I72" s="164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83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3"/>
    </row>
    <row r="73" spans="1:72">
      <c r="A73" s="161"/>
      <c r="B73" s="162"/>
      <c r="C73" s="162"/>
      <c r="D73" s="162"/>
      <c r="E73" s="162"/>
      <c r="F73" s="164"/>
      <c r="G73" s="164"/>
      <c r="H73" s="164"/>
      <c r="I73" s="164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83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3"/>
    </row>
    <row r="74" spans="1:72">
      <c r="A74" s="161"/>
      <c r="B74" s="162"/>
      <c r="C74" s="162"/>
      <c r="D74" s="180"/>
      <c r="E74" s="181"/>
      <c r="F74" s="181"/>
      <c r="G74" s="181"/>
      <c r="H74" s="181"/>
      <c r="I74" s="181"/>
      <c r="J74" s="181"/>
      <c r="K74" s="181"/>
      <c r="L74" s="181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2"/>
      <c r="BE74" s="162"/>
      <c r="BF74" s="162"/>
      <c r="BG74" s="163"/>
    </row>
    <row r="75" spans="1:72" ht="14.45" customHeight="1">
      <c r="A75" s="161"/>
      <c r="B75" s="162"/>
      <c r="C75" s="162"/>
      <c r="D75" s="170"/>
      <c r="E75" s="162"/>
      <c r="F75" s="162"/>
      <c r="G75" s="162"/>
      <c r="H75" s="162"/>
      <c r="I75" s="162"/>
      <c r="J75" s="162"/>
      <c r="K75" s="162"/>
      <c r="L75" s="162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200"/>
      <c r="BE75" s="162"/>
      <c r="BF75" s="162"/>
      <c r="BG75" s="163"/>
    </row>
    <row r="76" spans="1:72" ht="22.5" customHeight="1">
      <c r="A76" s="161"/>
      <c r="B76" s="162"/>
      <c r="C76" s="162"/>
      <c r="D76" s="170"/>
      <c r="E76" s="162"/>
      <c r="F76" s="162"/>
      <c r="G76" s="162"/>
      <c r="H76" s="162"/>
      <c r="I76" s="162"/>
      <c r="J76" s="533" t="s">
        <v>771</v>
      </c>
      <c r="K76" s="533"/>
      <c r="L76" s="533"/>
      <c r="M76" s="533"/>
      <c r="N76" s="533"/>
      <c r="O76" s="533"/>
      <c r="P76" s="533"/>
      <c r="Q76" s="533"/>
      <c r="R76" s="533"/>
      <c r="S76" s="162"/>
      <c r="T76" s="162"/>
      <c r="U76" s="162"/>
      <c r="V76" s="162"/>
      <c r="W76" s="534"/>
      <c r="X76" s="535"/>
      <c r="Y76" s="535"/>
      <c r="Z76" s="535"/>
      <c r="AA76" s="535"/>
      <c r="AB76" s="535"/>
      <c r="AC76" s="535"/>
      <c r="AD76" s="535"/>
      <c r="AE76" s="535"/>
      <c r="AF76" s="536"/>
      <c r="AG76" s="164"/>
      <c r="AH76" s="164"/>
      <c r="AI76" s="164"/>
      <c r="AJ76" s="151"/>
      <c r="AK76" s="164"/>
      <c r="AL76" s="164"/>
      <c r="AM76" s="164"/>
      <c r="AN76" s="164"/>
      <c r="AO76" s="164"/>
      <c r="AP76" s="164"/>
      <c r="AQ76" s="164"/>
      <c r="AR76" s="164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200"/>
      <c r="BE76" s="162"/>
      <c r="BF76" s="162"/>
      <c r="BG76" s="163"/>
    </row>
    <row r="77" spans="1:72">
      <c r="A77" s="161"/>
      <c r="B77" s="162"/>
      <c r="C77" s="162"/>
      <c r="D77" s="170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4"/>
      <c r="S77" s="164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200"/>
      <c r="BE77" s="162"/>
      <c r="BF77" s="162"/>
      <c r="BG77" s="163"/>
    </row>
    <row r="78" spans="1:72">
      <c r="A78" s="161"/>
      <c r="B78" s="162"/>
      <c r="C78" s="162"/>
      <c r="D78" s="170"/>
      <c r="E78" s="162"/>
      <c r="F78" s="162"/>
      <c r="G78" s="162"/>
      <c r="H78" s="162"/>
      <c r="I78" s="162"/>
      <c r="J78" s="162"/>
      <c r="K78" s="162"/>
      <c r="L78" s="162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4"/>
      <c r="AO78" s="164"/>
      <c r="AP78" s="164"/>
      <c r="AQ78" s="164"/>
      <c r="AR78" s="164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200"/>
      <c r="BE78" s="162"/>
      <c r="BF78" s="162"/>
      <c r="BG78" s="163"/>
    </row>
    <row r="79" spans="1:72" ht="19.899999999999999" customHeight="1">
      <c r="A79" s="161"/>
      <c r="B79" s="162"/>
      <c r="C79" s="162"/>
      <c r="D79" s="184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85"/>
      <c r="BE79" s="162"/>
      <c r="BF79" s="162"/>
      <c r="BG79" s="163"/>
    </row>
    <row r="80" spans="1:72">
      <c r="A80" s="161"/>
      <c r="B80" s="162"/>
      <c r="C80" s="162"/>
      <c r="D80" s="162"/>
      <c r="E80" s="162"/>
      <c r="F80" s="164"/>
      <c r="G80" s="164"/>
      <c r="H80" s="164"/>
      <c r="I80" s="164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83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3"/>
    </row>
    <row r="81" spans="1:83" ht="15.75" thickBot="1">
      <c r="A81" s="186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8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9"/>
    </row>
    <row r="82" spans="1:83" ht="32.450000000000003" customHeight="1" thickBot="1">
      <c r="A82" s="389" t="s">
        <v>726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1"/>
      <c r="BN82" s="168"/>
      <c r="BO82" s="168"/>
      <c r="BP82" s="168"/>
      <c r="BQ82" s="168"/>
      <c r="BR82" s="168"/>
      <c r="BS82" s="168"/>
      <c r="BT82" s="168"/>
    </row>
    <row r="83" spans="1:83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83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3"/>
    </row>
    <row r="84" spans="1:83" s="287" customFormat="1" ht="246.75" customHeight="1">
      <c r="A84" s="281"/>
      <c r="B84" s="452" t="s">
        <v>764</v>
      </c>
      <c r="C84" s="453"/>
      <c r="D84" s="453"/>
      <c r="E84" s="453"/>
      <c r="F84" s="453"/>
      <c r="G84" s="453"/>
      <c r="H84" s="453"/>
      <c r="I84" s="454"/>
      <c r="J84" s="455" t="s">
        <v>779</v>
      </c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7"/>
      <c r="X84" s="439" t="s">
        <v>840</v>
      </c>
      <c r="Y84" s="439"/>
      <c r="Z84" s="439" t="s">
        <v>715</v>
      </c>
      <c r="AA84" s="439"/>
      <c r="AB84" s="439" t="s">
        <v>716</v>
      </c>
      <c r="AC84" s="439"/>
      <c r="AD84" s="439" t="s">
        <v>717</v>
      </c>
      <c r="AE84" s="439"/>
      <c r="AF84" s="439" t="s">
        <v>718</v>
      </c>
      <c r="AG84" s="439"/>
      <c r="AH84" s="439" t="s">
        <v>719</v>
      </c>
      <c r="AI84" s="439"/>
      <c r="AJ84" s="393" t="s">
        <v>720</v>
      </c>
      <c r="AK84" s="393"/>
      <c r="AL84" s="341" t="s">
        <v>724</v>
      </c>
      <c r="AM84" s="282" t="s">
        <v>721</v>
      </c>
      <c r="AN84" s="341" t="s">
        <v>795</v>
      </c>
      <c r="AO84" s="282" t="s">
        <v>725</v>
      </c>
      <c r="AP84" s="282" t="s">
        <v>783</v>
      </c>
      <c r="AQ84" s="282" t="s">
        <v>780</v>
      </c>
      <c r="AR84" s="285"/>
      <c r="AS84" s="285"/>
      <c r="AT84" s="285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5"/>
      <c r="BF84" s="285"/>
      <c r="BG84" s="286"/>
      <c r="BK84" s="263" t="s">
        <v>755</v>
      </c>
      <c r="BL84" s="263" t="s">
        <v>232</v>
      </c>
      <c r="BM84" s="263" t="s">
        <v>232</v>
      </c>
      <c r="BN84" s="263" t="s">
        <v>756</v>
      </c>
      <c r="BO84" s="263" t="s">
        <v>757</v>
      </c>
      <c r="BP84" s="263" t="s">
        <v>758</v>
      </c>
      <c r="BQ84" s="263" t="s">
        <v>759</v>
      </c>
      <c r="BR84" s="263" t="s">
        <v>724</v>
      </c>
      <c r="BS84" s="264" t="s">
        <v>761</v>
      </c>
      <c r="BT84" s="264" t="s">
        <v>721</v>
      </c>
      <c r="BU84" s="263" t="s">
        <v>760</v>
      </c>
      <c r="BV84" s="263" t="s">
        <v>762</v>
      </c>
      <c r="BW84" s="263" t="s">
        <v>762</v>
      </c>
      <c r="BX84" s="263" t="s">
        <v>784</v>
      </c>
      <c r="BY84" s="285"/>
      <c r="BZ84" s="262"/>
      <c r="CA84" s="285"/>
      <c r="CB84" s="262"/>
      <c r="CC84" s="285"/>
      <c r="CD84" s="262"/>
      <c r="CE84" s="262"/>
    </row>
    <row r="85" spans="1:83" ht="24.95" customHeight="1">
      <c r="A85" s="161"/>
      <c r="B85" s="392">
        <v>1</v>
      </c>
      <c r="C85" s="395" t="s">
        <v>464</v>
      </c>
      <c r="D85" s="396"/>
      <c r="E85" s="396"/>
      <c r="F85" s="397"/>
      <c r="G85" s="397"/>
      <c r="H85" s="397"/>
      <c r="I85" s="398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86" t="str">
        <f>IF(J85&lt;&gt;"",BT85,"")</f>
        <v/>
      </c>
      <c r="AN85" s="394"/>
      <c r="AO85" s="386" t="str">
        <f>BU85</f>
        <v/>
      </c>
      <c r="AP85" s="386" t="str">
        <f>BW85</f>
        <v/>
      </c>
      <c r="AQ85" s="386" t="str">
        <f>(IF(COUNTA(J85:S96)&lt;&gt;0,CONCATENATE(IF(AND(BV90&gt;=90,BV90&lt;=100),Datos!AR2,IF(AND(BV90&gt;=50,BV90&lt;=89),Datos!AR3,IF(BV90&lt;50,Datos!AR4,"")))," (",BV90,")",),""))</f>
        <v/>
      </c>
      <c r="AR85" s="162"/>
      <c r="AS85" s="162"/>
      <c r="AT85" s="162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162"/>
      <c r="BF85" s="162"/>
      <c r="BG85" s="163"/>
      <c r="BK85" s="261">
        <f>IF(X85=Datos!$AJ$2,10,0)</f>
        <v>0</v>
      </c>
      <c r="BL85" s="261">
        <f>IF(Z85=Datos!$AK$2,10,0)</f>
        <v>0</v>
      </c>
      <c r="BM85" s="261">
        <f>IF(AB85=Datos!$AL$2,10,0)</f>
        <v>0</v>
      </c>
      <c r="BN85" s="261">
        <f>IF(AD85=Datos!AM$2,15,0)</f>
        <v>0</v>
      </c>
      <c r="BO85" s="265">
        <f>IF($AF85=Datos!$AN$2,15,IF($AF85=Datos!$AN$3,10,0))</f>
        <v>0</v>
      </c>
      <c r="BP85" s="261">
        <f>IF(AH85=Datos!AO$2,15,0)</f>
        <v>0</v>
      </c>
      <c r="BQ85" s="261">
        <f>IF(AJ85=Datos!$AP$2,15,0)</f>
        <v>0</v>
      </c>
      <c r="BR85" s="265">
        <f>IF($AL85=Datos!$AQ$2,10,IF($AL85=Datos!$AQ$3,5,0))</f>
        <v>0</v>
      </c>
      <c r="BS85" s="261">
        <f>SUM(BK85:BR85)</f>
        <v>0</v>
      </c>
      <c r="BT85" s="261" t="str">
        <f>IF(J85&lt;&gt;"",IF(BS85&gt;=90,Datos!AR$2,IF(AND(BS85&gt;=80,BS85&lt;=89),Datos!AR$3,Datos!AR$4)),"")</f>
        <v/>
      </c>
      <c r="BU85" s="261" t="str">
        <f>IF(AN85&lt;&gt;"",VLOOKUP(AN85,Datos!AV:AW,2,0),"")</f>
        <v/>
      </c>
      <c r="BV85" s="301" t="str">
        <f>IF(AND(BU85&lt;&gt;"",BT85&lt;&gt;""),INDEX($BN$91:$BQ$94,MATCH(BT85,$BN$91:$BN$94,0),MATCH(BU85,$BN$91:$BQ$91,0)),"")</f>
        <v/>
      </c>
      <c r="BW85" s="169" t="str">
        <f>IF(BV85=100,"Fuerte",IF(BV85=50,"Moderado",IF(BV85=0,"Débil","")))</f>
        <v/>
      </c>
      <c r="BX85" s="383" t="str">
        <f>IF(COUNTA(J85:S96)&lt;&gt;0,IF(AND(BV90&gt;=90,BV90&lt;=100),Datos!AR2,IF(AND(BV90&gt;49,BV90&lt;90),Datos!AR3,IF(BV90&lt;50,Datos!AR4,""))),"sin controles")</f>
        <v>sin controles</v>
      </c>
    </row>
    <row r="86" spans="1:83" ht="24.95" customHeight="1">
      <c r="A86" s="161"/>
      <c r="B86" s="392"/>
      <c r="C86" s="395" t="s">
        <v>465</v>
      </c>
      <c r="D86" s="396"/>
      <c r="E86" s="396"/>
      <c r="F86" s="397"/>
      <c r="G86" s="397"/>
      <c r="H86" s="397"/>
      <c r="I86" s="398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87"/>
      <c r="AN86" s="394"/>
      <c r="AO86" s="387"/>
      <c r="AP86" s="387"/>
      <c r="AQ86" s="387"/>
      <c r="AR86" s="162"/>
      <c r="AS86" s="162"/>
      <c r="AT86" s="162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162"/>
      <c r="BF86" s="162"/>
      <c r="BG86" s="163"/>
      <c r="BK86" s="261">
        <f>IF(X88=Datos!$AJ$2,10,0)</f>
        <v>0</v>
      </c>
      <c r="BL86" s="169">
        <f>IF(Z88=Datos!$AK$2,10,0)</f>
        <v>0</v>
      </c>
      <c r="BM86" s="169">
        <f>IF(AB88=Datos!$AL$2,10,0)</f>
        <v>0</v>
      </c>
      <c r="BN86" s="169">
        <f>IF(AD88=Datos!AM$2,15,0)</f>
        <v>0</v>
      </c>
      <c r="BO86" s="265">
        <f>IF($AF88=Datos!$AN$2,15,IF($AF88=Datos!$AN$3,10,0))</f>
        <v>0</v>
      </c>
      <c r="BP86" s="169">
        <f>IF(AH88=Datos!AO$2,15,0)</f>
        <v>0</v>
      </c>
      <c r="BQ86" s="169">
        <f>IF(AJ88=Datos!$AP$2,15,0)</f>
        <v>0</v>
      </c>
      <c r="BR86" s="265">
        <f>IF($AL88=Datos!$AQ$2,10,IF($AL88=Datos!$AQ$3,5,0))</f>
        <v>0</v>
      </c>
      <c r="BS86" s="261">
        <f>SUM(BK86:BR86)</f>
        <v>0</v>
      </c>
      <c r="BT86" s="261" t="str">
        <f>IF(J88&lt;&gt;"",IF(BS86&gt;=90,Datos!AR$2,IF(AND(BS86&gt;=80,BS86&lt;=89),Datos!AR$3,Datos!AR$4)),"")</f>
        <v/>
      </c>
      <c r="BU86" s="261" t="str">
        <f>IF(AN88&lt;&gt;"",VLOOKUP(AN88,Datos!AV:AW,2,0),"")</f>
        <v/>
      </c>
      <c r="BV86" s="301" t="str">
        <f t="shared" ref="BV86:BV88" si="0">IF(AND(BU86&lt;&gt;"",BT86&lt;&gt;""),INDEX($BN$91:$BQ$94,MATCH(BT86,$BN$91:$BN$94,0),MATCH(BU86,$BN$91:$BQ$91,0)),"")</f>
        <v/>
      </c>
      <c r="BW86" s="169" t="str">
        <f t="shared" ref="BW86:BW88" si="1">IF(BV86=100,"Fuerte",IF(BV86=50,"Moderado",IF(BV86=0,"Débil","")))</f>
        <v/>
      </c>
      <c r="BX86" s="384"/>
    </row>
    <row r="87" spans="1:83" ht="24.95" customHeight="1">
      <c r="A87" s="161"/>
      <c r="B87" s="392"/>
      <c r="C87" s="395" t="s">
        <v>466</v>
      </c>
      <c r="D87" s="396"/>
      <c r="E87" s="396"/>
      <c r="F87" s="397"/>
      <c r="G87" s="397"/>
      <c r="H87" s="397"/>
      <c r="I87" s="398"/>
      <c r="J87" s="421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3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88"/>
      <c r="AN87" s="394"/>
      <c r="AO87" s="388"/>
      <c r="AP87" s="388"/>
      <c r="AQ87" s="387"/>
      <c r="AR87" s="162"/>
      <c r="AS87" s="162"/>
      <c r="AT87" s="162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162"/>
      <c r="BF87" s="162"/>
      <c r="BG87" s="163"/>
      <c r="BK87" s="261">
        <f>IF(X91=Datos!$AJ$2,10,0)</f>
        <v>0</v>
      </c>
      <c r="BL87" s="169">
        <f>IF(Z91=Datos!$AK$2,10,0)</f>
        <v>0</v>
      </c>
      <c r="BM87" s="169">
        <f>IF(AB91=Datos!$AL$2,10,0)</f>
        <v>0</v>
      </c>
      <c r="BN87" s="169">
        <f>IF(AD91=Datos!AM$2,15,0)</f>
        <v>0</v>
      </c>
      <c r="BO87" s="265">
        <f>IF($AF91=Datos!$AN$2,15,IF($AF91=Datos!$AN$3,10,0))</f>
        <v>0</v>
      </c>
      <c r="BP87" s="169">
        <f>IF(AH91=Datos!AO$2,15,0)</f>
        <v>0</v>
      </c>
      <c r="BQ87" s="169">
        <f>IF(AJ91=Datos!$AP$2,15,0)</f>
        <v>0</v>
      </c>
      <c r="BR87" s="265">
        <f>IF($AL91=Datos!$AQ$2,10,IF($AL91=Datos!$AQ$3,5,0))</f>
        <v>0</v>
      </c>
      <c r="BS87" s="261">
        <f>SUM(BK87:BR87)</f>
        <v>0</v>
      </c>
      <c r="BT87" s="261" t="str">
        <f>IF(J91&lt;&gt;"",IF(BS87&gt;=90,Datos!AR$2,IF(AND(BS87&gt;=80,BS87&lt;=89),Datos!AR$3,Datos!AR$4)),"")</f>
        <v/>
      </c>
      <c r="BU87" s="261" t="str">
        <f>IF(AN91&lt;&gt;"",VLOOKUP(AN91,Datos!AV:AW,2,0),"")</f>
        <v/>
      </c>
      <c r="BV87" s="301" t="str">
        <f t="shared" si="0"/>
        <v/>
      </c>
      <c r="BW87" s="169" t="str">
        <f t="shared" si="1"/>
        <v/>
      </c>
      <c r="BX87" s="384"/>
    </row>
    <row r="88" spans="1:83" ht="24.95" customHeight="1">
      <c r="A88" s="161"/>
      <c r="B88" s="392">
        <v>2</v>
      </c>
      <c r="C88" s="395" t="s">
        <v>464</v>
      </c>
      <c r="D88" s="396"/>
      <c r="E88" s="396"/>
      <c r="F88" s="397"/>
      <c r="G88" s="397"/>
      <c r="H88" s="397"/>
      <c r="I88" s="398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86" t="str">
        <f>IF(J88&lt;&gt;"",BT86,"")</f>
        <v/>
      </c>
      <c r="AN88" s="394"/>
      <c r="AO88" s="386" t="str">
        <f>BU86</f>
        <v/>
      </c>
      <c r="AP88" s="386" t="str">
        <f>BW86</f>
        <v/>
      </c>
      <c r="AQ88" s="387"/>
      <c r="AR88" s="162"/>
      <c r="AS88" s="162"/>
      <c r="AT88" s="162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162"/>
      <c r="BF88" s="162"/>
      <c r="BG88" s="163"/>
      <c r="BK88" s="261">
        <f>IF(X94=Datos!$AJ$2,10,0)</f>
        <v>0</v>
      </c>
      <c r="BL88" s="169">
        <f>IF(Z94=Datos!$AK$2,10,0)</f>
        <v>0</v>
      </c>
      <c r="BM88" s="169">
        <f>IF(AB94=Datos!$AL$2,10,0)</f>
        <v>0</v>
      </c>
      <c r="BN88" s="169">
        <f>IF(AD94=Datos!AM$2,15,0)</f>
        <v>0</v>
      </c>
      <c r="BO88" s="265">
        <f>IF($AF94=Datos!$AN$2,15,IF($AF94=Datos!$AN$3,10,0))</f>
        <v>0</v>
      </c>
      <c r="BP88" s="169">
        <f>IF(AH94=Datos!AO$2,15,0)</f>
        <v>0</v>
      </c>
      <c r="BQ88" s="169">
        <f>IF(AJ94=Datos!$AP$2,15,0)</f>
        <v>0</v>
      </c>
      <c r="BR88" s="265">
        <f>IF($AL94=Datos!$AQ$2,10,IF($AL94=Datos!$AQ$3,5,0))</f>
        <v>0</v>
      </c>
      <c r="BS88" s="261">
        <f>SUM(BK88:BR88)</f>
        <v>0</v>
      </c>
      <c r="BT88" s="261" t="str">
        <f>IF(J94&lt;&gt;"",IF(BS88&gt;=90,Datos!AR$2,IF(AND(BS88&gt;=80,BS88&lt;=89),Datos!AR$3,Datos!AR$4)),"")</f>
        <v/>
      </c>
      <c r="BU88" s="261" t="str">
        <f>IF(AN94&lt;&gt;"",VLOOKUP(AN94,Datos!AV:AW,2,0),"")</f>
        <v/>
      </c>
      <c r="BV88" s="301" t="str">
        <f t="shared" si="0"/>
        <v/>
      </c>
      <c r="BW88" s="169" t="str">
        <f t="shared" si="1"/>
        <v/>
      </c>
      <c r="BX88" s="384"/>
    </row>
    <row r="89" spans="1:83" ht="24.95" customHeight="1">
      <c r="A89" s="161"/>
      <c r="B89" s="392"/>
      <c r="C89" s="395" t="s">
        <v>465</v>
      </c>
      <c r="D89" s="396"/>
      <c r="E89" s="396"/>
      <c r="F89" s="397"/>
      <c r="G89" s="397"/>
      <c r="H89" s="397"/>
      <c r="I89" s="398"/>
      <c r="J89" s="418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20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87"/>
      <c r="AN89" s="394"/>
      <c r="AO89" s="387"/>
      <c r="AP89" s="387"/>
      <c r="AQ89" s="387"/>
      <c r="AR89" s="162"/>
      <c r="AS89" s="162"/>
      <c r="AT89" s="162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162"/>
      <c r="BF89" s="162"/>
      <c r="BG89" s="163"/>
      <c r="BK89" s="169"/>
      <c r="BL89" s="169"/>
      <c r="BM89" s="169"/>
      <c r="BN89" s="169"/>
      <c r="BO89" s="266"/>
      <c r="BP89" s="169"/>
      <c r="BQ89" s="169"/>
      <c r="BR89" s="169"/>
      <c r="BS89" s="169"/>
      <c r="BT89" s="169"/>
      <c r="BU89" s="169"/>
      <c r="BV89" s="169"/>
      <c r="BW89" s="169"/>
      <c r="BX89" s="385"/>
    </row>
    <row r="90" spans="1:83" ht="24.95" customHeight="1">
      <c r="A90" s="161"/>
      <c r="B90" s="392"/>
      <c r="C90" s="395" t="s">
        <v>466</v>
      </c>
      <c r="D90" s="396"/>
      <c r="E90" s="396"/>
      <c r="F90" s="397"/>
      <c r="G90" s="397"/>
      <c r="H90" s="397"/>
      <c r="I90" s="398"/>
      <c r="J90" s="421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3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88"/>
      <c r="AN90" s="394"/>
      <c r="AO90" s="388"/>
      <c r="AP90" s="388"/>
      <c r="AQ90" s="387"/>
      <c r="AR90" s="162"/>
      <c r="AS90" s="162"/>
      <c r="AT90" s="162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162"/>
      <c r="BF90" s="162"/>
      <c r="BG90" s="163"/>
      <c r="BU90" s="169" t="s">
        <v>84</v>
      </c>
      <c r="BV90" s="169">
        <f>ROUND(IF(COUNTA(J85:S96)=0,0,SUM(BV85:BV88)/(COUNTA(J85:S96))),1)</f>
        <v>0</v>
      </c>
    </row>
    <row r="91" spans="1:83" ht="24.95" customHeight="1">
      <c r="A91" s="161"/>
      <c r="B91" s="392">
        <v>3</v>
      </c>
      <c r="C91" s="395" t="s">
        <v>464</v>
      </c>
      <c r="D91" s="396"/>
      <c r="E91" s="396"/>
      <c r="F91" s="397"/>
      <c r="G91" s="397"/>
      <c r="H91" s="397"/>
      <c r="I91" s="398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86" t="str">
        <f>IF(J91&lt;&gt;"",BT87,"")</f>
        <v/>
      </c>
      <c r="AN91" s="394"/>
      <c r="AO91" s="386" t="str">
        <f>BU87</f>
        <v/>
      </c>
      <c r="AP91" s="386" t="str">
        <f>BW87</f>
        <v/>
      </c>
      <c r="AQ91" s="387"/>
      <c r="AR91" s="162"/>
      <c r="AS91" s="162"/>
      <c r="AT91" s="162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162"/>
      <c r="BF91" s="162"/>
      <c r="BG91" s="163"/>
      <c r="BN91" s="169"/>
      <c r="BO91" s="267" t="s">
        <v>722</v>
      </c>
      <c r="BP91" s="267" t="s">
        <v>723</v>
      </c>
      <c r="BQ91" s="267" t="s">
        <v>745</v>
      </c>
      <c r="BR91" s="13"/>
    </row>
    <row r="92" spans="1:83" ht="24.95" customHeight="1">
      <c r="A92" s="161"/>
      <c r="B92" s="392"/>
      <c r="C92" s="395" t="s">
        <v>465</v>
      </c>
      <c r="D92" s="396"/>
      <c r="E92" s="396"/>
      <c r="F92" s="397"/>
      <c r="G92" s="397"/>
      <c r="H92" s="397"/>
      <c r="I92" s="398"/>
      <c r="J92" s="418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20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87"/>
      <c r="AN92" s="394"/>
      <c r="AO92" s="387"/>
      <c r="AP92" s="387"/>
      <c r="AQ92" s="387"/>
      <c r="AR92" s="162"/>
      <c r="AS92" s="162"/>
      <c r="AT92" s="162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162"/>
      <c r="BF92" s="162"/>
      <c r="BG92" s="163"/>
      <c r="BN92" s="267" t="s">
        <v>722</v>
      </c>
      <c r="BO92" s="169">
        <v>100</v>
      </c>
      <c r="BP92" s="169">
        <v>50</v>
      </c>
      <c r="BQ92" s="169">
        <v>0</v>
      </c>
      <c r="BR92" s="162"/>
      <c r="BZ92" s="160" t="s">
        <v>763</v>
      </c>
    </row>
    <row r="93" spans="1:83" ht="24.95" customHeight="1">
      <c r="A93" s="161"/>
      <c r="B93" s="392"/>
      <c r="C93" s="395" t="s">
        <v>466</v>
      </c>
      <c r="D93" s="396"/>
      <c r="E93" s="396"/>
      <c r="F93" s="397"/>
      <c r="G93" s="397"/>
      <c r="H93" s="397"/>
      <c r="I93" s="398"/>
      <c r="J93" s="421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3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88"/>
      <c r="AN93" s="394"/>
      <c r="AO93" s="388"/>
      <c r="AP93" s="388"/>
      <c r="AQ93" s="387"/>
      <c r="AR93" s="162"/>
      <c r="AS93" s="162"/>
      <c r="AT93" s="162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162"/>
      <c r="BF93" s="162"/>
      <c r="BG93" s="163"/>
      <c r="BN93" s="267" t="s">
        <v>723</v>
      </c>
      <c r="BO93" s="169">
        <v>50</v>
      </c>
      <c r="BP93" s="169">
        <v>50</v>
      </c>
      <c r="BQ93" s="169">
        <v>0</v>
      </c>
      <c r="BR93" s="162"/>
    </row>
    <row r="94" spans="1:83" ht="24.95" customHeight="1">
      <c r="A94" s="161"/>
      <c r="B94" s="392">
        <v>4</v>
      </c>
      <c r="C94" s="395" t="s">
        <v>464</v>
      </c>
      <c r="D94" s="396"/>
      <c r="E94" s="396"/>
      <c r="F94" s="397"/>
      <c r="G94" s="397"/>
      <c r="H94" s="397"/>
      <c r="I94" s="398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86" t="str">
        <f>IF(J94&lt;&gt;"",BT88,"")</f>
        <v/>
      </c>
      <c r="AN94" s="394"/>
      <c r="AO94" s="386" t="str">
        <f>BU88</f>
        <v/>
      </c>
      <c r="AP94" s="386" t="str">
        <f>BW88</f>
        <v/>
      </c>
      <c r="AQ94" s="387"/>
      <c r="AR94" s="162"/>
      <c r="AS94" s="162"/>
      <c r="AT94" s="162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162"/>
      <c r="BF94" s="162"/>
      <c r="BG94" s="163"/>
      <c r="BN94" s="267" t="s">
        <v>745</v>
      </c>
      <c r="BO94" s="169">
        <v>0</v>
      </c>
      <c r="BP94" s="169">
        <v>0</v>
      </c>
      <c r="BQ94" s="169">
        <v>0</v>
      </c>
      <c r="BR94" s="162"/>
    </row>
    <row r="95" spans="1:83" ht="24.95" customHeight="1">
      <c r="A95" s="161"/>
      <c r="B95" s="392"/>
      <c r="C95" s="395" t="s">
        <v>465</v>
      </c>
      <c r="D95" s="396"/>
      <c r="E95" s="396"/>
      <c r="F95" s="397"/>
      <c r="G95" s="397"/>
      <c r="H95" s="397"/>
      <c r="I95" s="398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87"/>
      <c r="AN95" s="394"/>
      <c r="AO95" s="387"/>
      <c r="AP95" s="387"/>
      <c r="AQ95" s="387"/>
      <c r="AR95" s="162"/>
      <c r="AS95" s="162"/>
      <c r="AT95" s="162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162"/>
      <c r="BF95" s="162"/>
      <c r="BG95" s="163"/>
    </row>
    <row r="96" spans="1:83" ht="24.95" customHeight="1">
      <c r="A96" s="161"/>
      <c r="B96" s="392"/>
      <c r="C96" s="395" t="s">
        <v>466</v>
      </c>
      <c r="D96" s="396"/>
      <c r="E96" s="396"/>
      <c r="F96" s="397"/>
      <c r="G96" s="397"/>
      <c r="H96" s="397"/>
      <c r="I96" s="398"/>
      <c r="J96" s="421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3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88"/>
      <c r="AN96" s="394"/>
      <c r="AO96" s="388"/>
      <c r="AP96" s="388"/>
      <c r="AQ96" s="388"/>
      <c r="AR96" s="162"/>
      <c r="AS96" s="162"/>
      <c r="AT96" s="162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162"/>
      <c r="BF96" s="162"/>
      <c r="BG96" s="163"/>
    </row>
    <row r="97" spans="1:76" ht="15.75" customHeight="1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3"/>
    </row>
    <row r="98" spans="1:76" s="287" customFormat="1" ht="270.75" customHeight="1">
      <c r="A98" s="281"/>
      <c r="B98" s="452" t="s">
        <v>764</v>
      </c>
      <c r="C98" s="453"/>
      <c r="D98" s="453"/>
      <c r="E98" s="453"/>
      <c r="F98" s="453"/>
      <c r="G98" s="453"/>
      <c r="H98" s="453"/>
      <c r="I98" s="454"/>
      <c r="J98" s="455" t="s">
        <v>797</v>
      </c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7"/>
      <c r="X98" s="439" t="s">
        <v>841</v>
      </c>
      <c r="Y98" s="439"/>
      <c r="Z98" s="439" t="s">
        <v>715</v>
      </c>
      <c r="AA98" s="439"/>
      <c r="AB98" s="439" t="s">
        <v>716</v>
      </c>
      <c r="AC98" s="439"/>
      <c r="AD98" s="439" t="s">
        <v>717</v>
      </c>
      <c r="AE98" s="439"/>
      <c r="AF98" s="439" t="s">
        <v>718</v>
      </c>
      <c r="AG98" s="439"/>
      <c r="AH98" s="439" t="s">
        <v>719</v>
      </c>
      <c r="AI98" s="439"/>
      <c r="AJ98" s="393" t="s">
        <v>720</v>
      </c>
      <c r="AK98" s="393"/>
      <c r="AL98" s="341" t="s">
        <v>724</v>
      </c>
      <c r="AM98" s="282" t="s">
        <v>721</v>
      </c>
      <c r="AN98" s="341" t="s">
        <v>795</v>
      </c>
      <c r="AO98" s="282" t="s">
        <v>725</v>
      </c>
      <c r="AP98" s="282" t="s">
        <v>783</v>
      </c>
      <c r="AQ98" s="282" t="s">
        <v>780</v>
      </c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5"/>
      <c r="BF98" s="285"/>
      <c r="BG98" s="286"/>
      <c r="BK98" s="263" t="s">
        <v>755</v>
      </c>
      <c r="BL98" s="263" t="s">
        <v>232</v>
      </c>
      <c r="BM98" s="263" t="s">
        <v>232</v>
      </c>
      <c r="BN98" s="263" t="s">
        <v>756</v>
      </c>
      <c r="BO98" s="263" t="s">
        <v>757</v>
      </c>
      <c r="BP98" s="263" t="s">
        <v>758</v>
      </c>
      <c r="BQ98" s="263" t="s">
        <v>759</v>
      </c>
      <c r="BR98" s="263" t="s">
        <v>724</v>
      </c>
      <c r="BS98" s="264" t="s">
        <v>761</v>
      </c>
      <c r="BT98" s="264" t="s">
        <v>721</v>
      </c>
      <c r="BU98" s="263" t="s">
        <v>760</v>
      </c>
      <c r="BV98" s="263" t="s">
        <v>762</v>
      </c>
      <c r="BW98" s="263" t="s">
        <v>762</v>
      </c>
      <c r="BX98" s="263" t="s">
        <v>798</v>
      </c>
    </row>
    <row r="99" spans="1:76" ht="24.95" customHeight="1">
      <c r="A99" s="161"/>
      <c r="B99" s="392">
        <v>1</v>
      </c>
      <c r="C99" s="395" t="s">
        <v>464</v>
      </c>
      <c r="D99" s="396"/>
      <c r="E99" s="396"/>
      <c r="F99" s="397"/>
      <c r="G99" s="397"/>
      <c r="H99" s="397"/>
      <c r="I99" s="398"/>
      <c r="J99" s="415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7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4"/>
      <c r="AM99" s="386" t="str">
        <f>IF(J99&lt;&gt;"",BT99,"")</f>
        <v/>
      </c>
      <c r="AN99" s="394"/>
      <c r="AO99" s="386" t="str">
        <f>BU99</f>
        <v/>
      </c>
      <c r="AP99" s="386" t="str">
        <f>BW99</f>
        <v/>
      </c>
      <c r="AQ99" s="386" t="str">
        <f>(IF(COUNTA(J99:S110)&lt;&gt;0,CONCATENATE(IF(AND(BV104&gt;=90,BV104&lt;=100),Datos!AR2,IF(AND(BV104&gt;=50,BV104&lt;=89),Datos!AR3,IF(BV104&lt;50,Datos!AR4,"")))," (",BV104,")",),""))</f>
        <v/>
      </c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162"/>
      <c r="BF99" s="162"/>
      <c r="BG99" s="163"/>
      <c r="BK99" s="261">
        <f>IF(X99=Datos!$AJ$2,10,0)</f>
        <v>0</v>
      </c>
      <c r="BL99" s="261">
        <f>IF(Z99=Datos!$AK$2,10,0)</f>
        <v>0</v>
      </c>
      <c r="BM99" s="261">
        <f>IF(AB99=Datos!$AL$2,10,0)</f>
        <v>0</v>
      </c>
      <c r="BN99" s="261">
        <f>IF(AD99=Datos!AM$2,15,0)</f>
        <v>0</v>
      </c>
      <c r="BO99" s="265">
        <f>IF($AF99=Datos!$AN$2,15,IF($AF99=Datos!$AN$3,10,0))</f>
        <v>0</v>
      </c>
      <c r="BP99" s="261">
        <f>IF(AH99=Datos!AO$2,15,0)</f>
        <v>0</v>
      </c>
      <c r="BQ99" s="261">
        <f>IF(AJ99=Datos!$AP$2,15,0)</f>
        <v>0</v>
      </c>
      <c r="BR99" s="265">
        <f>IF($AL99=Datos!$AQ$2,10,IF($AL99=Datos!$AQ$3,5,0))</f>
        <v>0</v>
      </c>
      <c r="BS99" s="261">
        <f>SUM(BK99:BR99)</f>
        <v>0</v>
      </c>
      <c r="BT99" s="261" t="str">
        <f>IF(J99&lt;&gt;"",IF(BS99&gt;=90,Datos!AR$2,IF(AND(BS99&gt;=80,BS99&lt;=89),Datos!AR$3,Datos!AR$4)),"")</f>
        <v/>
      </c>
      <c r="BU99" s="261" t="str">
        <f>IF(AN99&lt;&gt;"",VLOOKUP(AN99,Datos!AV:AW,2,0),"")</f>
        <v/>
      </c>
      <c r="BV99" s="301" t="str">
        <f>IF(AND(BU99&lt;&gt;"",BT99&lt;&gt;""),INDEX($BN$91:$BQ$94,MATCH(BT99,$BN$91:$BN$94,0),MATCH(BU99,$BN$91:$BQ$91,0)),"")</f>
        <v/>
      </c>
      <c r="BW99" s="169" t="str">
        <f>IF(BV99=100,"Fuerte",IF(BV99=50,"Moderado",IF(BV99=0,"Débil","")))</f>
        <v/>
      </c>
      <c r="BX99" s="383" t="str">
        <f>IF(COUNTA(J99:S110)&lt;&gt;0,IF(AND(BV104&gt;=90,BV104&lt;=100),Datos!AR2,IF(AND(BV104&gt;49,BV104&lt;90),Datos!AR3,IF(BV104&lt;50,Datos!AR4,""))),"sin controles")</f>
        <v>sin controles</v>
      </c>
    </row>
    <row r="100" spans="1:76" ht="24.95" customHeight="1">
      <c r="A100" s="161"/>
      <c r="B100" s="392"/>
      <c r="C100" s="395" t="s">
        <v>465</v>
      </c>
      <c r="D100" s="396"/>
      <c r="E100" s="396"/>
      <c r="F100" s="397"/>
      <c r="G100" s="397"/>
      <c r="H100" s="397"/>
      <c r="I100" s="398"/>
      <c r="J100" s="418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20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87"/>
      <c r="AN100" s="394"/>
      <c r="AO100" s="387"/>
      <c r="AP100" s="387"/>
      <c r="AQ100" s="387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162"/>
      <c r="BF100" s="162"/>
      <c r="BG100" s="163"/>
      <c r="BK100" s="261">
        <f>IF(X102=Datos!$AJ$2,10,0)</f>
        <v>0</v>
      </c>
      <c r="BL100" s="169">
        <f>IF(Z102=Datos!$AK$2,10,0)</f>
        <v>0</v>
      </c>
      <c r="BM100" s="169">
        <f>IF(AB102=Datos!$AL$2,10,0)</f>
        <v>0</v>
      </c>
      <c r="BN100" s="169">
        <f>IF(AD102=Datos!AM$2,15,0)</f>
        <v>0</v>
      </c>
      <c r="BO100" s="265">
        <f>IF($AF102=Datos!$AN$2,15,IF($AF102=Datos!$AN$3,10,0))</f>
        <v>0</v>
      </c>
      <c r="BP100" s="169">
        <f>IF(AH102=Datos!AO$2,15,0)</f>
        <v>0</v>
      </c>
      <c r="BQ100" s="169">
        <f>IF(AJ102=Datos!$AP$2,15,0)</f>
        <v>0</v>
      </c>
      <c r="BR100" s="265">
        <f>IF($AL102=Datos!$AQ$2,10,IF($AL102=Datos!$AQ$3,5,0))</f>
        <v>0</v>
      </c>
      <c r="BS100" s="261">
        <f>SUM(BK100:BR100)</f>
        <v>0</v>
      </c>
      <c r="BT100" s="261" t="str">
        <f>IF(J102&lt;&gt;"",IF(BS100&gt;=90,Datos!AR$2,IF(AND(BS100&gt;=80,BS100&lt;=89),Datos!AR$3,Datos!AR$4)),"")</f>
        <v/>
      </c>
      <c r="BU100" s="261" t="str">
        <f>IF(AN102&lt;&gt;"",VLOOKUP(AN102,Datos!AV:AW,2,0),"")</f>
        <v/>
      </c>
      <c r="BV100" s="301" t="str">
        <f>IF(AND(BU100&lt;&gt;"",BT100&lt;&gt;""),INDEX($BN$91:$BQ$94,MATCH(BT100,$BN$91:$BN$94,0),MATCH(BU100,$BN$91:$BQ$91,0)),"")</f>
        <v/>
      </c>
      <c r="BW100" s="169" t="str">
        <f t="shared" ref="BW100:BW102" si="2">IF(BV100=100,"Fuerte",IF(BV100=50,"Moderado",IF(BV100=0,"Débil","")))</f>
        <v/>
      </c>
      <c r="BX100" s="384"/>
    </row>
    <row r="101" spans="1:76" ht="24.95" customHeight="1">
      <c r="A101" s="161"/>
      <c r="B101" s="392"/>
      <c r="C101" s="395" t="s">
        <v>466</v>
      </c>
      <c r="D101" s="396"/>
      <c r="E101" s="396"/>
      <c r="F101" s="397"/>
      <c r="G101" s="397"/>
      <c r="H101" s="397"/>
      <c r="I101" s="398"/>
      <c r="J101" s="421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3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88"/>
      <c r="AN101" s="394"/>
      <c r="AO101" s="388"/>
      <c r="AP101" s="388"/>
      <c r="AQ101" s="387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162"/>
      <c r="BF101" s="162"/>
      <c r="BG101" s="163"/>
      <c r="BK101" s="261">
        <f>IF(X105=Datos!$AJ$2,10,0)</f>
        <v>0</v>
      </c>
      <c r="BL101" s="169">
        <f>IF(Z105=Datos!$AK$2,10,0)</f>
        <v>0</v>
      </c>
      <c r="BM101" s="169">
        <f>IF(AB105=Datos!$AL$2,10,0)</f>
        <v>0</v>
      </c>
      <c r="BN101" s="169">
        <f>IF(AD105=Datos!AM$2,15,0)</f>
        <v>0</v>
      </c>
      <c r="BO101" s="265">
        <f>IF($AF105=Datos!$AN$2,15,IF($AF105=Datos!$AN$3,10,0))</f>
        <v>0</v>
      </c>
      <c r="BP101" s="169">
        <f>IF(AH105=Datos!AO$2,15,0)</f>
        <v>0</v>
      </c>
      <c r="BQ101" s="169">
        <f>IF(AJ105=Datos!$AP$2,15,0)</f>
        <v>0</v>
      </c>
      <c r="BR101" s="265">
        <f>IF($AL105=Datos!$AQ$2,10,IF($AL105=Datos!$AQ$3,5,0))</f>
        <v>0</v>
      </c>
      <c r="BS101" s="261">
        <f>SUM(BK101:BR101)</f>
        <v>0</v>
      </c>
      <c r="BT101" s="261" t="str">
        <f>IF(J105&lt;&gt;"",IF(BS101&gt;=90,Datos!AR$2,IF(AND(BS101&gt;=80,BS101&lt;=89),Datos!AR$3,Datos!AR$4)),"")</f>
        <v/>
      </c>
      <c r="BU101" s="261" t="str">
        <f>IF(AN105&lt;&gt;"",VLOOKUP(AN105,Datos!AV:AW,2,0),"")</f>
        <v/>
      </c>
      <c r="BV101" s="301" t="str">
        <f t="shared" ref="BV101:BV102" si="3">IF(AND(BU101&lt;&gt;"",BT101&lt;&gt;""),INDEX($BN$91:$BQ$94,MATCH(BT101,$BN$91:$BN$94,0),MATCH(BU101,$BN$91:$BQ$91,0)),"")</f>
        <v/>
      </c>
      <c r="BW101" s="169" t="str">
        <f t="shared" si="2"/>
        <v/>
      </c>
      <c r="BX101" s="384"/>
    </row>
    <row r="102" spans="1:76" ht="24.95" customHeight="1">
      <c r="A102" s="161"/>
      <c r="B102" s="392">
        <v>2</v>
      </c>
      <c r="C102" s="395" t="s">
        <v>464</v>
      </c>
      <c r="D102" s="396"/>
      <c r="E102" s="396"/>
      <c r="F102" s="397"/>
      <c r="G102" s="397"/>
      <c r="H102" s="397"/>
      <c r="I102" s="398"/>
      <c r="J102" s="415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7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  <c r="AI102" s="394"/>
      <c r="AJ102" s="394"/>
      <c r="AK102" s="394"/>
      <c r="AL102" s="394"/>
      <c r="AM102" s="386" t="str">
        <f>IF(J102&lt;&gt;"",BT100,"")</f>
        <v/>
      </c>
      <c r="AN102" s="394"/>
      <c r="AO102" s="386" t="str">
        <f>BU100</f>
        <v/>
      </c>
      <c r="AP102" s="386" t="str">
        <f>BW100</f>
        <v/>
      </c>
      <c r="AQ102" s="387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162"/>
      <c r="BF102" s="162"/>
      <c r="BG102" s="163"/>
      <c r="BK102" s="261">
        <f>IF(X108=Datos!$AJ$2,10,0)</f>
        <v>0</v>
      </c>
      <c r="BL102" s="169">
        <f>IF(Z108=Datos!$AK$2,10,0)</f>
        <v>0</v>
      </c>
      <c r="BM102" s="169">
        <f>IF(AB108=Datos!$AL$2,10,0)</f>
        <v>0</v>
      </c>
      <c r="BN102" s="169">
        <f>IF(AD108=Datos!AM$2,15,0)</f>
        <v>0</v>
      </c>
      <c r="BO102" s="265">
        <f>IF($AF108=Datos!$AN$2,15,IF($AF108=Datos!$AN$3,10,0))</f>
        <v>0</v>
      </c>
      <c r="BP102" s="169">
        <f>IF(AH108=Datos!AO$2,15,0)</f>
        <v>0</v>
      </c>
      <c r="BQ102" s="169">
        <f>IF(AJ108=Datos!$AP$2,15,0)</f>
        <v>0</v>
      </c>
      <c r="BR102" s="265">
        <f>IF($AL108=Datos!$AQ$2,10,IF($AL108=Datos!$AQ$3,5,0))</f>
        <v>0</v>
      </c>
      <c r="BS102" s="261">
        <f>SUM(BK102:BR102)</f>
        <v>0</v>
      </c>
      <c r="BT102" s="261" t="str">
        <f>IF(J108&lt;&gt;"",IF(BS102&gt;=90,Datos!AR$2,IF(AND(BS102&gt;=80,BS102&lt;=89),Datos!AR$3,Datos!AR$4)),"")</f>
        <v/>
      </c>
      <c r="BU102" s="261" t="str">
        <f>IF(AN108&lt;&gt;"",VLOOKUP(AN108,Datos!AV:AW,2,0),"")</f>
        <v/>
      </c>
      <c r="BV102" s="301" t="str">
        <f t="shared" si="3"/>
        <v/>
      </c>
      <c r="BW102" s="169" t="str">
        <f t="shared" si="2"/>
        <v/>
      </c>
      <c r="BX102" s="384"/>
    </row>
    <row r="103" spans="1:76" ht="24.95" customHeight="1">
      <c r="A103" s="161"/>
      <c r="B103" s="392"/>
      <c r="C103" s="395" t="s">
        <v>465</v>
      </c>
      <c r="D103" s="396"/>
      <c r="E103" s="396"/>
      <c r="F103" s="397"/>
      <c r="G103" s="397"/>
      <c r="H103" s="397"/>
      <c r="I103" s="398"/>
      <c r="J103" s="418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20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87"/>
      <c r="AN103" s="394"/>
      <c r="AO103" s="387"/>
      <c r="AP103" s="387"/>
      <c r="AQ103" s="387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162"/>
      <c r="BF103" s="162"/>
      <c r="BG103" s="163"/>
      <c r="BK103" s="169"/>
      <c r="BL103" s="169"/>
      <c r="BM103" s="169"/>
      <c r="BN103" s="169"/>
      <c r="BO103" s="266"/>
      <c r="BP103" s="169"/>
      <c r="BQ103" s="169"/>
      <c r="BR103" s="169"/>
      <c r="BS103" s="169"/>
      <c r="BT103" s="169"/>
      <c r="BU103" s="169"/>
      <c r="BV103" s="169"/>
      <c r="BW103" s="169"/>
      <c r="BX103" s="385"/>
    </row>
    <row r="104" spans="1:76" ht="24.95" customHeight="1">
      <c r="A104" s="161"/>
      <c r="B104" s="392"/>
      <c r="C104" s="395" t="s">
        <v>466</v>
      </c>
      <c r="D104" s="396"/>
      <c r="E104" s="396"/>
      <c r="F104" s="397"/>
      <c r="G104" s="397"/>
      <c r="H104" s="397"/>
      <c r="I104" s="398"/>
      <c r="J104" s="421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3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4"/>
      <c r="AK104" s="394"/>
      <c r="AL104" s="394"/>
      <c r="AM104" s="388"/>
      <c r="AN104" s="394"/>
      <c r="AO104" s="388"/>
      <c r="AP104" s="388"/>
      <c r="AQ104" s="387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162"/>
      <c r="BF104" s="162"/>
      <c r="BG104" s="163"/>
      <c r="BU104" s="169" t="s">
        <v>84</v>
      </c>
      <c r="BV104" s="169">
        <f>ROUND(IF(COUNTA(J99:S110)=0,0,SUM(BV99:BV102)/(COUNTA(J99:S110))),1)</f>
        <v>0</v>
      </c>
    </row>
    <row r="105" spans="1:76" ht="24.95" customHeight="1">
      <c r="A105" s="161"/>
      <c r="B105" s="392">
        <v>3</v>
      </c>
      <c r="C105" s="395" t="s">
        <v>464</v>
      </c>
      <c r="D105" s="396"/>
      <c r="E105" s="396"/>
      <c r="F105" s="397"/>
      <c r="G105" s="397"/>
      <c r="H105" s="397"/>
      <c r="I105" s="398"/>
      <c r="J105" s="415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7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86" t="str">
        <f>IF(J105&lt;&gt;"",BT101,"")</f>
        <v/>
      </c>
      <c r="AN105" s="394"/>
      <c r="AO105" s="386" t="str">
        <f>BU101</f>
        <v/>
      </c>
      <c r="AP105" s="386" t="str">
        <f>BW101</f>
        <v/>
      </c>
      <c r="AQ105" s="387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162"/>
      <c r="BF105" s="162"/>
      <c r="BG105" s="163"/>
      <c r="BN105" s="169"/>
      <c r="BO105" s="267" t="s">
        <v>722</v>
      </c>
      <c r="BP105" s="267" t="s">
        <v>723</v>
      </c>
      <c r="BQ105" s="267" t="s">
        <v>745</v>
      </c>
      <c r="BR105" s="13"/>
    </row>
    <row r="106" spans="1:76" ht="24.95" customHeight="1">
      <c r="A106" s="161"/>
      <c r="B106" s="392"/>
      <c r="C106" s="395" t="s">
        <v>465</v>
      </c>
      <c r="D106" s="396"/>
      <c r="E106" s="396"/>
      <c r="F106" s="397"/>
      <c r="G106" s="397"/>
      <c r="H106" s="397"/>
      <c r="I106" s="398"/>
      <c r="J106" s="418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20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87"/>
      <c r="AN106" s="394"/>
      <c r="AO106" s="387"/>
      <c r="AP106" s="387"/>
      <c r="AQ106" s="387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162"/>
      <c r="BF106" s="162"/>
      <c r="BG106" s="163"/>
      <c r="BN106" s="267" t="s">
        <v>722</v>
      </c>
      <c r="BO106" s="169">
        <v>100</v>
      </c>
      <c r="BP106" s="169">
        <v>50</v>
      </c>
      <c r="BQ106" s="169">
        <v>0</v>
      </c>
      <c r="BR106" s="162"/>
    </row>
    <row r="107" spans="1:76" ht="24.95" customHeight="1">
      <c r="A107" s="161"/>
      <c r="B107" s="392"/>
      <c r="C107" s="395" t="s">
        <v>466</v>
      </c>
      <c r="D107" s="396"/>
      <c r="E107" s="396"/>
      <c r="F107" s="397"/>
      <c r="G107" s="397"/>
      <c r="H107" s="397"/>
      <c r="I107" s="398"/>
      <c r="J107" s="421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3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88"/>
      <c r="AN107" s="394"/>
      <c r="AO107" s="388"/>
      <c r="AP107" s="388"/>
      <c r="AQ107" s="387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162"/>
      <c r="BF107" s="162"/>
      <c r="BG107" s="163"/>
      <c r="BN107" s="267" t="s">
        <v>723</v>
      </c>
      <c r="BO107" s="169">
        <v>50</v>
      </c>
      <c r="BP107" s="169">
        <v>50</v>
      </c>
      <c r="BQ107" s="169">
        <v>0</v>
      </c>
      <c r="BR107" s="162"/>
    </row>
    <row r="108" spans="1:76" ht="24.95" customHeight="1">
      <c r="A108" s="161"/>
      <c r="B108" s="392">
        <v>4</v>
      </c>
      <c r="C108" s="395" t="s">
        <v>464</v>
      </c>
      <c r="D108" s="396"/>
      <c r="E108" s="396"/>
      <c r="F108" s="397"/>
      <c r="G108" s="397"/>
      <c r="H108" s="397"/>
      <c r="I108" s="398"/>
      <c r="J108" s="415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7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86" t="str">
        <f>IF(J108&lt;&gt;"",BT102,"")</f>
        <v/>
      </c>
      <c r="AN108" s="394"/>
      <c r="AO108" s="386" t="str">
        <f>BU102</f>
        <v/>
      </c>
      <c r="AP108" s="386" t="str">
        <f>BW102</f>
        <v/>
      </c>
      <c r="AQ108" s="387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162"/>
      <c r="BF108" s="162"/>
      <c r="BG108" s="163"/>
      <c r="BN108" s="267" t="s">
        <v>745</v>
      </c>
      <c r="BO108" s="169">
        <v>0</v>
      </c>
      <c r="BP108" s="169">
        <v>0</v>
      </c>
      <c r="BQ108" s="169">
        <v>0</v>
      </c>
      <c r="BR108" s="162"/>
    </row>
    <row r="109" spans="1:76" ht="24.95" customHeight="1">
      <c r="A109" s="161"/>
      <c r="B109" s="392"/>
      <c r="C109" s="395" t="s">
        <v>465</v>
      </c>
      <c r="D109" s="396"/>
      <c r="E109" s="396"/>
      <c r="F109" s="397"/>
      <c r="G109" s="397"/>
      <c r="H109" s="397"/>
      <c r="I109" s="398"/>
      <c r="J109" s="418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20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  <c r="AI109" s="394"/>
      <c r="AJ109" s="394"/>
      <c r="AK109" s="394"/>
      <c r="AL109" s="394"/>
      <c r="AM109" s="387"/>
      <c r="AN109" s="394"/>
      <c r="AO109" s="387"/>
      <c r="AP109" s="387"/>
      <c r="AQ109" s="387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162"/>
      <c r="BF109" s="162"/>
      <c r="BG109" s="163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</row>
    <row r="110" spans="1:76" ht="24.95" customHeight="1">
      <c r="A110" s="161"/>
      <c r="B110" s="392"/>
      <c r="C110" s="395" t="s">
        <v>466</v>
      </c>
      <c r="D110" s="396"/>
      <c r="E110" s="396"/>
      <c r="F110" s="397"/>
      <c r="G110" s="397"/>
      <c r="H110" s="397"/>
      <c r="I110" s="398"/>
      <c r="J110" s="421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3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  <c r="AI110" s="394"/>
      <c r="AJ110" s="394"/>
      <c r="AK110" s="394"/>
      <c r="AL110" s="394"/>
      <c r="AM110" s="388"/>
      <c r="AN110" s="394"/>
      <c r="AO110" s="388"/>
      <c r="AP110" s="388"/>
      <c r="AQ110" s="388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162"/>
      <c r="BF110" s="162"/>
      <c r="BG110" s="163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</row>
    <row r="111" spans="1:76" s="192" customFormat="1" ht="14.45" customHeight="1">
      <c r="A111" s="166"/>
      <c r="B111" s="164"/>
      <c r="C111" s="164"/>
      <c r="D111" s="176"/>
      <c r="E111" s="176"/>
      <c r="F111" s="176"/>
      <c r="G111" s="17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1"/>
      <c r="U111" s="191"/>
      <c r="V111" s="191"/>
      <c r="W111" s="191"/>
      <c r="X111" s="176"/>
      <c r="Y111" s="176"/>
      <c r="Z111" s="176"/>
      <c r="AA111" s="176"/>
      <c r="AB111" s="176"/>
      <c r="AC111" s="176"/>
      <c r="AD111" s="191"/>
      <c r="AE111" s="191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64"/>
      <c r="BF111" s="164"/>
      <c r="BG111" s="165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</row>
    <row r="112" spans="1:76" s="192" customFormat="1" ht="12.75" customHeight="1">
      <c r="A112" s="166"/>
      <c r="B112" s="164"/>
      <c r="C112" s="164"/>
      <c r="D112" s="176"/>
      <c r="E112" s="176"/>
      <c r="F112" s="176"/>
      <c r="G112" s="17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1"/>
      <c r="U112" s="191"/>
      <c r="V112" s="191"/>
      <c r="W112" s="191"/>
      <c r="X112" s="176"/>
      <c r="Y112" s="176"/>
      <c r="Z112" s="176"/>
      <c r="AA112" s="176"/>
      <c r="AB112" s="176"/>
      <c r="AC112" s="176"/>
      <c r="AD112" s="191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64"/>
      <c r="BF112" s="164"/>
      <c r="BG112" s="165"/>
      <c r="BK112" s="164"/>
      <c r="BL112" s="164"/>
      <c r="BM112" s="164"/>
      <c r="BN112" s="292"/>
      <c r="BO112" s="164"/>
      <c r="BP112" s="164"/>
      <c r="BQ112" s="164"/>
      <c r="BR112" s="164"/>
      <c r="BS112" s="164"/>
      <c r="BT112" s="164"/>
      <c r="BU112" s="164"/>
      <c r="BV112" s="164"/>
      <c r="BW112" s="164"/>
    </row>
    <row r="113" spans="1:79" s="192" customFormat="1" ht="51.75" customHeight="1">
      <c r="A113" s="166"/>
      <c r="B113" s="164"/>
      <c r="C113" s="164"/>
      <c r="D113" s="176"/>
      <c r="E113" s="176"/>
      <c r="F113" s="176"/>
      <c r="G113" s="176"/>
      <c r="P113" s="514" t="s">
        <v>781</v>
      </c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4" t="s">
        <v>782</v>
      </c>
      <c r="AD113" s="514"/>
      <c r="AE113" s="514"/>
      <c r="AF113" s="514"/>
      <c r="AG113" s="514"/>
      <c r="AH113" s="514"/>
      <c r="AI113" s="514"/>
      <c r="AJ113" s="514"/>
      <c r="AK113" s="514"/>
      <c r="AL113" s="514"/>
      <c r="AM113" s="514"/>
      <c r="AN113" s="514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64"/>
      <c r="BF113" s="164"/>
      <c r="BG113" s="165"/>
      <c r="BK113" s="164"/>
      <c r="BL113" s="164"/>
      <c r="BM113" s="164"/>
      <c r="BN113" s="292"/>
      <c r="BO113" s="292"/>
      <c r="BP113" s="292"/>
      <c r="BQ113" s="292"/>
      <c r="BR113" s="292"/>
      <c r="BS113" s="306"/>
      <c r="BT113" s="164"/>
      <c r="BU113" s="164"/>
      <c r="BV113" s="164"/>
      <c r="BW113" s="164"/>
    </row>
    <row r="114" spans="1:79" s="192" customFormat="1" ht="38.25" customHeight="1">
      <c r="A114" s="166"/>
      <c r="B114" s="164"/>
      <c r="C114" s="164"/>
      <c r="D114" s="176"/>
      <c r="E114" s="176"/>
      <c r="F114" s="176"/>
      <c r="G114" s="176"/>
      <c r="P114" s="513" t="str">
        <f>IF(AQ85="","No se identifican controles preventivos",AQ85)</f>
        <v>No se identifican controles preventivos</v>
      </c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3"/>
      <c r="AC114" s="513" t="str">
        <f>IF(AQ99="","No se identifican controles detectivos",AQ99)</f>
        <v>No se identifican controles detectivos</v>
      </c>
      <c r="AD114" s="513"/>
      <c r="AE114" s="513"/>
      <c r="AF114" s="513"/>
      <c r="AG114" s="513"/>
      <c r="AH114" s="513"/>
      <c r="AI114" s="513"/>
      <c r="AJ114" s="513"/>
      <c r="AK114" s="513"/>
      <c r="AL114" s="513"/>
      <c r="AM114" s="513"/>
      <c r="AN114" s="513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64"/>
      <c r="BF114" s="164"/>
      <c r="BG114" s="165"/>
      <c r="BK114" s="164"/>
      <c r="BL114" s="164"/>
      <c r="BM114" s="164"/>
      <c r="BP114" s="307"/>
      <c r="BQ114" s="307"/>
      <c r="BR114" s="307"/>
      <c r="BS114" s="308"/>
      <c r="BT114" s="164"/>
      <c r="BU114" s="164"/>
      <c r="BV114" s="164"/>
      <c r="BW114" s="164"/>
    </row>
    <row r="115" spans="1:79" s="192" customFormat="1" ht="30.75" customHeight="1">
      <c r="A115" s="166"/>
      <c r="B115" s="164"/>
      <c r="C115" s="164"/>
      <c r="D115" s="176"/>
      <c r="E115" s="176"/>
      <c r="F115" s="176"/>
      <c r="G115" s="176"/>
      <c r="BK115" s="164"/>
      <c r="BL115" s="164"/>
      <c r="BM115" s="164"/>
      <c r="BP115" s="164"/>
      <c r="BQ115" s="164"/>
      <c r="BR115" s="164"/>
      <c r="BS115" s="164"/>
      <c r="BT115" s="164"/>
      <c r="BU115" s="164"/>
      <c r="BV115" s="164"/>
      <c r="BW115" s="164"/>
    </row>
    <row r="116" spans="1:79" ht="15.75" thickBot="1">
      <c r="A116" s="186"/>
      <c r="B116" s="187"/>
      <c r="C116" s="187"/>
      <c r="D116" s="187"/>
      <c r="E116" s="187"/>
      <c r="F116" s="187"/>
      <c r="G116" s="187"/>
      <c r="BM116" s="162"/>
      <c r="BN116" s="162"/>
      <c r="BO116" s="441"/>
      <c r="BP116" s="441"/>
      <c r="BQ116" s="441"/>
      <c r="BR116" s="345"/>
      <c r="BS116" s="162"/>
      <c r="BT116" s="162"/>
      <c r="BU116" s="162"/>
      <c r="BV116" s="162"/>
      <c r="BW116" s="162"/>
    </row>
    <row r="117" spans="1:79" ht="32.450000000000003" customHeight="1" thickBot="1">
      <c r="A117" s="389" t="s">
        <v>460</v>
      </c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  <c r="BG117" s="391"/>
      <c r="BM117" s="162"/>
      <c r="BN117" s="162"/>
      <c r="BO117" s="13"/>
      <c r="BP117" s="13"/>
      <c r="BQ117" s="13"/>
      <c r="BR117" s="13"/>
      <c r="BS117" s="346"/>
      <c r="BT117" s="162"/>
      <c r="BU117" s="162"/>
      <c r="BV117" s="162"/>
      <c r="BW117" s="162"/>
    </row>
    <row r="118" spans="1:79" ht="38.25" customHeight="1">
      <c r="A118" s="347"/>
      <c r="B118" s="348"/>
      <c r="C118" s="348"/>
      <c r="D118" s="348"/>
      <c r="E118" s="348"/>
      <c r="F118" s="348"/>
      <c r="G118" s="348"/>
      <c r="H118" s="348"/>
      <c r="I118" s="348"/>
      <c r="J118" s="348"/>
      <c r="K118" s="8"/>
      <c r="L118" s="8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M118" s="382"/>
      <c r="BN118" s="13"/>
      <c r="BO118" s="162"/>
      <c r="BP118" s="162"/>
      <c r="BQ118" s="162"/>
      <c r="BR118" s="162"/>
      <c r="BS118" s="162"/>
      <c r="BT118" s="162"/>
      <c r="BU118" s="8"/>
      <c r="BV118" s="162"/>
      <c r="BW118" s="162"/>
    </row>
    <row r="119" spans="1:79" ht="31.5" customHeight="1">
      <c r="A119" s="347"/>
      <c r="C119" s="401" t="s">
        <v>85</v>
      </c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  <c r="P119" s="402"/>
      <c r="Q119" s="402"/>
      <c r="R119" s="403"/>
      <c r="S119" s="162"/>
      <c r="T119" s="162"/>
      <c r="U119" s="162"/>
      <c r="V119" s="162"/>
      <c r="W119" s="162"/>
      <c r="X119" s="162"/>
      <c r="Y119" s="162"/>
      <c r="Z119" s="193" t="str">
        <f>CONCATENATE("Los controles actualmente implementados le permiten disminuir ",G121," niveles en la probabilidad de ocurrencia del riesgo")</f>
        <v>Los controles actualmente implementados le permiten disminuir 0 niveles en la probabilidad de ocurrencia del riesgo</v>
      </c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63"/>
      <c r="BM119" s="382"/>
      <c r="BN119" s="352" t="s">
        <v>799</v>
      </c>
      <c r="BO119" s="352">
        <f>IF(BX85="Fuerte",2,IF(BX85="Moderado",1,0))</f>
        <v>0</v>
      </c>
      <c r="BP119" s="162"/>
      <c r="BQ119" s="162"/>
      <c r="BR119" s="162"/>
      <c r="BS119" s="162"/>
      <c r="BT119" s="162"/>
      <c r="BU119" s="13"/>
      <c r="BV119" s="162"/>
      <c r="BW119" s="162"/>
    </row>
    <row r="120" spans="1:79" ht="30">
      <c r="A120" s="347"/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162"/>
      <c r="T120" s="162"/>
      <c r="U120" s="162"/>
      <c r="V120" s="162"/>
      <c r="W120" s="162"/>
      <c r="X120" s="162"/>
      <c r="Y120" s="162"/>
      <c r="Z120" s="193" t="str">
        <f>CONCATENATE("Los controles actualmente implementados le permiten disminuir ",Q121," niveles en el impacto del riesgo")</f>
        <v>Los controles actualmente implementados le permiten disminuir 0 niveles en el impacto del riesgo</v>
      </c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M120" s="382"/>
      <c r="BN120" s="352" t="s">
        <v>800</v>
      </c>
      <c r="BO120" s="352">
        <f>IF(BX99="Fuerte",2,IF(BX99="Moderado",1,0))</f>
        <v>0</v>
      </c>
      <c r="BP120" s="162"/>
      <c r="BQ120" s="162"/>
      <c r="BR120" s="162"/>
      <c r="BS120" s="162"/>
      <c r="BT120" s="162"/>
      <c r="BU120" s="162"/>
      <c r="BV120" s="162"/>
      <c r="BW120" s="162"/>
    </row>
    <row r="121" spans="1:79">
      <c r="A121" s="347"/>
      <c r="B121" s="437" t="s">
        <v>79</v>
      </c>
      <c r="C121" s="384"/>
      <c r="D121" s="384"/>
      <c r="E121" s="384"/>
      <c r="F121" s="384"/>
      <c r="G121" s="344">
        <f>BO119</f>
        <v>0</v>
      </c>
      <c r="H121" s="194"/>
      <c r="I121" s="162"/>
      <c r="J121" s="162"/>
      <c r="K121" s="162"/>
      <c r="L121" s="438" t="s">
        <v>78</v>
      </c>
      <c r="M121" s="438"/>
      <c r="N121" s="438"/>
      <c r="O121" s="438"/>
      <c r="P121" s="437"/>
      <c r="Q121" s="515">
        <f>IF( AK13=1,0,BO120)</f>
        <v>0</v>
      </c>
      <c r="R121" s="515"/>
      <c r="S121" s="162"/>
      <c r="T121" s="162"/>
      <c r="U121" s="162"/>
      <c r="V121" s="162"/>
      <c r="W121" s="162"/>
      <c r="X121" s="162"/>
      <c r="Y121" s="162"/>
      <c r="Z121" s="235" t="str">
        <f>IF($AK13=1," Recuerde que para los riesgos de corrrupcion el impacto no disminuye","")</f>
        <v/>
      </c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M121" s="162"/>
      <c r="BN121" s="13"/>
      <c r="BO121" s="162"/>
      <c r="BP121" s="162"/>
      <c r="BQ121" s="162"/>
      <c r="BR121" s="162"/>
      <c r="BS121" s="162"/>
      <c r="BT121" s="162"/>
      <c r="BU121" s="162"/>
      <c r="BV121" s="162"/>
      <c r="BW121" s="162"/>
    </row>
    <row r="122" spans="1:79">
      <c r="A122" s="347"/>
      <c r="B122" s="348"/>
      <c r="C122" s="348"/>
      <c r="D122" s="348"/>
      <c r="E122" s="348"/>
      <c r="F122" s="348"/>
      <c r="G122" s="348"/>
      <c r="H122" s="348"/>
      <c r="I122" s="348"/>
      <c r="J122" s="348"/>
      <c r="K122" s="8"/>
      <c r="L122" s="8"/>
      <c r="M122" s="162"/>
      <c r="N122" s="162"/>
      <c r="O122" s="162"/>
      <c r="P122" s="162"/>
      <c r="Q122" s="162"/>
      <c r="R122" s="162"/>
      <c r="S122" s="162"/>
      <c r="T122" s="162"/>
      <c r="U122" s="354"/>
      <c r="V122" s="354"/>
      <c r="W122" s="354"/>
      <c r="X122" s="354"/>
      <c r="Y122" s="354"/>
      <c r="Z122" s="354"/>
      <c r="AA122" s="354"/>
      <c r="AB122" s="162"/>
      <c r="AC122" s="162"/>
      <c r="AD122" s="162"/>
      <c r="AE122" s="354"/>
      <c r="AF122" s="354"/>
      <c r="AG122" s="354"/>
      <c r="AH122" s="354"/>
      <c r="AI122" s="354"/>
      <c r="AJ122" s="354"/>
      <c r="AK122" s="354"/>
      <c r="AL122" s="354"/>
      <c r="AM122" s="162"/>
      <c r="AN122" s="162"/>
      <c r="BB122" s="162"/>
      <c r="BC122" s="162"/>
      <c r="BD122" s="162"/>
      <c r="BE122" s="162"/>
      <c r="BF122" s="162"/>
      <c r="BG122" s="163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</row>
    <row r="123" spans="1:79">
      <c r="A123" s="347"/>
      <c r="B123" s="348"/>
      <c r="C123" s="348"/>
      <c r="D123" s="348"/>
      <c r="E123" s="348"/>
      <c r="F123" s="348"/>
      <c r="G123" s="348"/>
      <c r="H123" s="348"/>
      <c r="I123" s="348"/>
      <c r="J123" s="348"/>
      <c r="K123" s="8"/>
      <c r="L123" s="8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BB123" s="162"/>
      <c r="BC123" s="162"/>
      <c r="BD123" s="162"/>
      <c r="BE123" s="162"/>
      <c r="BF123" s="162"/>
      <c r="BG123" s="163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</row>
    <row r="124" spans="1:79">
      <c r="A124" s="347"/>
      <c r="B124" s="348"/>
      <c r="C124" s="348"/>
      <c r="D124" s="348"/>
      <c r="E124" s="348"/>
      <c r="F124" s="348"/>
      <c r="G124" s="348"/>
      <c r="H124" s="348"/>
      <c r="I124" s="348"/>
      <c r="J124" s="348"/>
      <c r="K124" s="8"/>
      <c r="L124" s="8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BB124" s="162"/>
      <c r="BC124" s="162"/>
      <c r="BD124" s="162"/>
      <c r="BE124" s="162"/>
      <c r="BF124" s="162"/>
      <c r="BG124" s="163"/>
    </row>
    <row r="125" spans="1:79" ht="14.45" customHeight="1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404" t="s">
        <v>50</v>
      </c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346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</row>
    <row r="126" spans="1:79">
      <c r="A126" s="161"/>
      <c r="B126" s="162"/>
      <c r="C126" s="162"/>
      <c r="D126" s="405" t="s">
        <v>51</v>
      </c>
      <c r="E126" s="405"/>
      <c r="F126" s="405"/>
      <c r="G126" s="405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4"/>
      <c r="S126" s="164"/>
      <c r="T126" s="164"/>
      <c r="U126" s="164"/>
      <c r="V126" s="164"/>
      <c r="W126" s="164"/>
      <c r="X126" s="162"/>
      <c r="Y126" s="162"/>
      <c r="Z126" s="13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</row>
    <row r="127" spans="1:79" ht="14.45" customHeight="1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408"/>
      <c r="S127" s="408"/>
      <c r="T127" s="408"/>
      <c r="U127" s="408"/>
      <c r="V127" s="408"/>
      <c r="W127" s="408"/>
      <c r="X127" s="162"/>
      <c r="Y127" s="162"/>
      <c r="Z127" s="162"/>
      <c r="AA127" s="162"/>
      <c r="AB127" s="413" t="s">
        <v>49</v>
      </c>
      <c r="AC127" s="414"/>
      <c r="AD127" s="414"/>
      <c r="AE127" s="414"/>
      <c r="AF127" s="414"/>
      <c r="AG127" s="414"/>
      <c r="AH127" s="414"/>
      <c r="AI127" s="414"/>
      <c r="AJ127" s="414"/>
      <c r="AK127" s="424"/>
      <c r="AL127" s="345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M127" s="508" t="s">
        <v>88</v>
      </c>
      <c r="BN127" s="508"/>
      <c r="BO127" s="508"/>
      <c r="BU127" s="162"/>
      <c r="BV127" s="162"/>
      <c r="BW127" s="162"/>
      <c r="BX127" s="162"/>
      <c r="BY127" s="162"/>
      <c r="BZ127" s="162"/>
      <c r="CA127" s="162"/>
    </row>
    <row r="128" spans="1:79" ht="14.45" customHeight="1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408"/>
      <c r="S128" s="408"/>
      <c r="T128" s="408"/>
      <c r="U128" s="408"/>
      <c r="V128" s="408"/>
      <c r="W128" s="408"/>
      <c r="X128" s="162"/>
      <c r="Y128" s="162"/>
      <c r="Z128" s="162"/>
      <c r="AA128" s="162"/>
      <c r="AB128" s="406">
        <v>1</v>
      </c>
      <c r="AC128" s="406"/>
      <c r="AD128" s="406">
        <v>2</v>
      </c>
      <c r="AE128" s="406"/>
      <c r="AF128" s="406">
        <v>3</v>
      </c>
      <c r="AG128" s="406"/>
      <c r="AH128" s="406">
        <v>4</v>
      </c>
      <c r="AI128" s="406"/>
      <c r="AJ128" s="406">
        <v>5</v>
      </c>
      <c r="AK128" s="406"/>
      <c r="AL128" s="345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M128" s="508"/>
      <c r="BN128" s="508"/>
      <c r="BO128" s="508"/>
      <c r="BP128" s="168"/>
      <c r="BQ128" s="168"/>
      <c r="BR128" s="168"/>
      <c r="BS128" s="168"/>
      <c r="BT128" s="168"/>
      <c r="BU128" s="441"/>
      <c r="BV128" s="441"/>
      <c r="BW128" s="162"/>
      <c r="BX128" s="162"/>
      <c r="BY128" s="162"/>
      <c r="BZ128" s="162"/>
      <c r="CA128" s="162"/>
    </row>
    <row r="129" spans="1:79" ht="14.45" customHeight="1">
      <c r="A129" s="161"/>
      <c r="B129" s="162"/>
      <c r="C129" s="162"/>
      <c r="D129" s="162"/>
      <c r="E129" s="409" t="s">
        <v>82</v>
      </c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162"/>
      <c r="R129" s="408"/>
      <c r="S129" s="408"/>
      <c r="T129" s="408"/>
      <c r="U129" s="408"/>
      <c r="V129" s="408"/>
      <c r="W129" s="408"/>
      <c r="X129" s="162"/>
      <c r="Y129" s="162"/>
      <c r="Z129" s="504" t="s">
        <v>48</v>
      </c>
      <c r="AA129" s="437">
        <v>1</v>
      </c>
      <c r="AB129" s="478" t="str">
        <f>IF(AND($AA$129=$BN$129,AB$128=$BN$130),"R7","")</f>
        <v/>
      </c>
      <c r="AC129" s="479"/>
      <c r="AD129" s="478" t="str">
        <f>IF(AND($AA$129=$BN$129,AD$128=$BN$130),"R7","")</f>
        <v/>
      </c>
      <c r="AE129" s="479"/>
      <c r="AF129" s="482" t="str">
        <f>IF(AND($AA$129=$BN$129,AF$128=$BN$130),"R7","")</f>
        <v/>
      </c>
      <c r="AG129" s="483"/>
      <c r="AH129" s="463" t="str">
        <f>IF(AND($AA$129=$BN$129,AH$128=$BN$130),"R7","")</f>
        <v/>
      </c>
      <c r="AI129" s="464"/>
      <c r="AJ129" s="470" t="str">
        <f>IF(AND($AA$129=$BN$129,AJ$128=$BN$130),"R7","")</f>
        <v/>
      </c>
      <c r="AK129" s="471"/>
      <c r="AL129" s="309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M129" s="160" t="s">
        <v>79</v>
      </c>
      <c r="BN129" s="169" t="str">
        <f>IF(AND($AK$13&lt;&gt;"",$I$51&lt;&gt;""),(INDEX($BM$132:$BP$138,MATCH($BN$49,$BM$132:$BM$138,0),MATCH($G$121,$BM$133:$BP$133,0))),"")</f>
        <v/>
      </c>
      <c r="BO129" s="169" t="str">
        <f>IF(AND($AK$13&lt;&gt;"",$I$51&lt;&gt;""),VLOOKUP(BN129,Datos!A:L,12,0),"")</f>
        <v/>
      </c>
      <c r="BU129" s="441"/>
      <c r="BV129" s="441"/>
      <c r="BW129" s="162"/>
      <c r="BX129" s="162"/>
      <c r="BY129" s="162"/>
      <c r="BZ129" s="162"/>
      <c r="CA129" s="162"/>
    </row>
    <row r="130" spans="1:79" ht="14.45" customHeight="1">
      <c r="A130" s="161"/>
      <c r="B130" s="162"/>
      <c r="C130" s="162"/>
      <c r="D130" s="162"/>
      <c r="E130" s="162"/>
      <c r="F130" s="162"/>
      <c r="G130" s="162"/>
      <c r="H130" s="162"/>
      <c r="I130" s="162"/>
      <c r="J130" s="180"/>
      <c r="K130" s="181"/>
      <c r="L130" s="181"/>
      <c r="M130" s="181"/>
      <c r="N130" s="181"/>
      <c r="O130" s="181"/>
      <c r="P130" s="182"/>
      <c r="Q130" s="162"/>
      <c r="R130" s="408"/>
      <c r="S130" s="408"/>
      <c r="T130" s="408"/>
      <c r="U130" s="408"/>
      <c r="V130" s="408"/>
      <c r="W130" s="408"/>
      <c r="X130" s="162"/>
      <c r="Y130" s="162"/>
      <c r="Z130" s="505"/>
      <c r="AA130" s="437"/>
      <c r="AB130" s="480"/>
      <c r="AC130" s="481"/>
      <c r="AD130" s="480"/>
      <c r="AE130" s="481"/>
      <c r="AF130" s="484"/>
      <c r="AG130" s="485"/>
      <c r="AH130" s="465"/>
      <c r="AI130" s="466"/>
      <c r="AJ130" s="472"/>
      <c r="AK130" s="473"/>
      <c r="AL130" s="309"/>
      <c r="AM130" s="162"/>
      <c r="AN130" s="407" t="s">
        <v>405</v>
      </c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162"/>
      <c r="BB130" s="162"/>
      <c r="BC130" s="162"/>
      <c r="BD130" s="162"/>
      <c r="BE130" s="162"/>
      <c r="BF130" s="162"/>
      <c r="BG130" s="163"/>
      <c r="BM130" s="160" t="s">
        <v>78</v>
      </c>
      <c r="BN130" s="169" t="str">
        <f>IF(AND($AK$13&lt;&gt;"",J66&lt;&gt;""),(INDEX($BM$132:$BP$138,MATCH($BN$50,$BM$132:$BM$138,0),MATCH($Q$121,$BM$133:$BP$133,0))),"")</f>
        <v/>
      </c>
      <c r="BO130" s="169" t="str">
        <f>IF(AND($AK$13&lt;&gt;"",$J$66&lt;&gt;""),VLOOKUP(BN130,Datos!A:R,18,0),"")</f>
        <v/>
      </c>
      <c r="BU130" s="162"/>
      <c r="BV130" s="162"/>
      <c r="BW130" s="162"/>
      <c r="BX130" s="162"/>
      <c r="BY130" s="162"/>
      <c r="BZ130" s="162"/>
      <c r="CA130" s="162"/>
    </row>
    <row r="131" spans="1:79" ht="14.25" customHeight="1">
      <c r="A131" s="161"/>
      <c r="B131" s="162"/>
      <c r="C131" s="162"/>
      <c r="D131" s="162"/>
      <c r="E131" s="162"/>
      <c r="F131" s="162"/>
      <c r="G131" s="162"/>
      <c r="H131" s="162"/>
      <c r="I131" s="162"/>
      <c r="J131" s="512" t="str">
        <f>BO129</f>
        <v/>
      </c>
      <c r="K131" s="512"/>
      <c r="L131" s="512"/>
      <c r="M131" s="512"/>
      <c r="N131" s="512"/>
      <c r="O131" s="512"/>
      <c r="P131" s="512"/>
      <c r="Q131" s="162"/>
      <c r="R131" s="408"/>
      <c r="S131" s="408"/>
      <c r="T131" s="408"/>
      <c r="U131" s="408"/>
      <c r="V131" s="408"/>
      <c r="W131" s="408"/>
      <c r="X131" s="162"/>
      <c r="Y131" s="162"/>
      <c r="Z131" s="505"/>
      <c r="AA131" s="437">
        <v>2</v>
      </c>
      <c r="AB131" s="478" t="str">
        <f>IF(AND($AA$131=$BN$129,AB$128=$BN$130),"R7","")</f>
        <v/>
      </c>
      <c r="AC131" s="479"/>
      <c r="AD131" s="478" t="str">
        <f>IF(AND($AA$131=$BN$129,AD$128=$BN$130),"R7","")</f>
        <v/>
      </c>
      <c r="AE131" s="479"/>
      <c r="AF131" s="482" t="str">
        <f>IF(AND($AA$131=$BN$129,AF$128=$BN$130),"R7","")</f>
        <v/>
      </c>
      <c r="AG131" s="483"/>
      <c r="AH131" s="463" t="str">
        <f>IF(AND($AA$131=$BN$129,AH$128=$BN$130),"R7","")</f>
        <v/>
      </c>
      <c r="AI131" s="464"/>
      <c r="AJ131" s="470" t="str">
        <f>IF(AND($AA$131=$BN$129,AJ$128=$BN$130),"R7","")</f>
        <v/>
      </c>
      <c r="AK131" s="471"/>
      <c r="AL131" s="309"/>
      <c r="AM131" s="162"/>
      <c r="AN131" s="486" t="str">
        <f>IF($V$13&lt;&gt;"",(INDEX($BM$52:$BT$57,MATCH($BO$129,$BM$52:$BM$57,0),MATCH($BO$130,$BM$52:$BT$52,0))),"")</f>
        <v/>
      </c>
      <c r="AO131" s="487"/>
      <c r="AP131" s="487"/>
      <c r="AQ131" s="487"/>
      <c r="AR131" s="487"/>
      <c r="AS131" s="487"/>
      <c r="AT131" s="487"/>
      <c r="AU131" s="487"/>
      <c r="AV131" s="487"/>
      <c r="AW131" s="487"/>
      <c r="AX131" s="487"/>
      <c r="AY131" s="487"/>
      <c r="AZ131" s="488"/>
      <c r="BA131" s="162"/>
      <c r="BB131" s="162"/>
      <c r="BC131" s="162"/>
      <c r="BD131" s="162"/>
      <c r="BE131" s="162"/>
      <c r="BF131" s="162"/>
      <c r="BG131" s="163"/>
      <c r="BN131" s="162"/>
      <c r="BO131" s="162"/>
      <c r="BU131" s="162"/>
      <c r="BV131" s="162"/>
      <c r="BW131" s="162"/>
      <c r="BX131" s="162"/>
      <c r="BY131" s="162"/>
      <c r="BZ131" s="162"/>
      <c r="CA131" s="162"/>
    </row>
    <row r="132" spans="1:79" ht="14.45" customHeight="1">
      <c r="A132" s="161"/>
      <c r="B132" s="162"/>
      <c r="C132" s="162"/>
      <c r="D132" s="162"/>
      <c r="E132" s="162"/>
      <c r="F132" s="162"/>
      <c r="G132" s="162"/>
      <c r="H132" s="162"/>
      <c r="I132" s="162"/>
      <c r="J132" s="184"/>
      <c r="K132" s="179"/>
      <c r="L132" s="179"/>
      <c r="M132" s="179"/>
      <c r="N132" s="179"/>
      <c r="O132" s="179"/>
      <c r="P132" s="185"/>
      <c r="Q132" s="162"/>
      <c r="R132" s="164"/>
      <c r="S132" s="164"/>
      <c r="T132" s="164"/>
      <c r="U132" s="164"/>
      <c r="V132" s="164"/>
      <c r="W132" s="164"/>
      <c r="X132" s="162"/>
      <c r="Y132" s="162"/>
      <c r="Z132" s="505"/>
      <c r="AA132" s="437"/>
      <c r="AB132" s="480"/>
      <c r="AC132" s="481"/>
      <c r="AD132" s="480"/>
      <c r="AE132" s="481"/>
      <c r="AF132" s="484"/>
      <c r="AG132" s="485"/>
      <c r="AH132" s="465"/>
      <c r="AI132" s="466"/>
      <c r="AJ132" s="472"/>
      <c r="AK132" s="473"/>
      <c r="AL132" s="309"/>
      <c r="AM132" s="162"/>
      <c r="AN132" s="489"/>
      <c r="AO132" s="490"/>
      <c r="AP132" s="490"/>
      <c r="AQ132" s="490"/>
      <c r="AR132" s="490"/>
      <c r="AS132" s="490"/>
      <c r="AT132" s="490"/>
      <c r="AU132" s="490"/>
      <c r="AV132" s="490"/>
      <c r="AW132" s="490"/>
      <c r="AX132" s="490"/>
      <c r="AY132" s="490"/>
      <c r="AZ132" s="491"/>
      <c r="BE132" s="162"/>
      <c r="BF132" s="162"/>
      <c r="BG132" s="163"/>
      <c r="BM132" s="195"/>
      <c r="BN132" s="509" t="s">
        <v>86</v>
      </c>
      <c r="BO132" s="510"/>
      <c r="BP132" s="511"/>
      <c r="BU132" s="162"/>
      <c r="BV132" s="162"/>
      <c r="BW132" s="162"/>
      <c r="BX132" s="162"/>
      <c r="BY132" s="162"/>
      <c r="BZ132" s="162"/>
      <c r="CA132" s="162"/>
    </row>
    <row r="133" spans="1:79" ht="14.45" customHeight="1">
      <c r="A133" s="161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278"/>
      <c r="S133" s="278"/>
      <c r="T133" s="164"/>
      <c r="U133" s="164"/>
      <c r="V133" s="164"/>
      <c r="W133" s="164"/>
      <c r="X133" s="162"/>
      <c r="Y133" s="162"/>
      <c r="Z133" s="505"/>
      <c r="AA133" s="437">
        <v>3</v>
      </c>
      <c r="AB133" s="478" t="str">
        <f>IF(AND($AA$133=$BN$129,AB$128=$BN$130),"R7","")</f>
        <v/>
      </c>
      <c r="AC133" s="479"/>
      <c r="AD133" s="482" t="str">
        <f>IF(AND($AA$133=$BN$129,AD$128=$BN$130),"R7","")</f>
        <v/>
      </c>
      <c r="AE133" s="483"/>
      <c r="AF133" s="463" t="str">
        <f>IF(AND($AA$133=$BN$129,AF$128=$BN$130),"R7","")</f>
        <v/>
      </c>
      <c r="AG133" s="464"/>
      <c r="AH133" s="470" t="str">
        <f>IF(AND($AA$133=$BN$129,AH$128=$BN$130),"R7","")</f>
        <v/>
      </c>
      <c r="AI133" s="471"/>
      <c r="AJ133" s="470" t="str">
        <f>IF(AND($AA$133=$BN$129,AJ$128=$BN$130),"R7","")</f>
        <v/>
      </c>
      <c r="AK133" s="471"/>
      <c r="AL133" s="309"/>
      <c r="AM133" s="162"/>
      <c r="AN133" s="162"/>
      <c r="AO133" s="162"/>
      <c r="AP133" s="162"/>
      <c r="AQ133" s="162"/>
      <c r="AR133" s="162"/>
      <c r="BE133" s="162"/>
      <c r="BF133" s="162"/>
      <c r="BG133" s="163"/>
      <c r="BM133" s="342" t="s">
        <v>87</v>
      </c>
      <c r="BN133" s="342">
        <v>0</v>
      </c>
      <c r="BO133" s="342">
        <v>1</v>
      </c>
      <c r="BP133" s="342">
        <v>2</v>
      </c>
      <c r="BQ133" s="170"/>
      <c r="BR133" s="162"/>
      <c r="BS133" s="162"/>
      <c r="BT133" s="162"/>
    </row>
    <row r="134" spans="1:79" ht="14.45" customHeight="1">
      <c r="A134" s="161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408"/>
      <c r="S134" s="408"/>
      <c r="T134" s="408"/>
      <c r="U134" s="408"/>
      <c r="V134" s="408"/>
      <c r="W134" s="408"/>
      <c r="X134" s="162"/>
      <c r="Y134" s="162"/>
      <c r="Z134" s="505"/>
      <c r="AA134" s="437"/>
      <c r="AB134" s="480"/>
      <c r="AC134" s="481"/>
      <c r="AD134" s="484"/>
      <c r="AE134" s="485"/>
      <c r="AF134" s="465"/>
      <c r="AG134" s="466"/>
      <c r="AH134" s="472"/>
      <c r="AI134" s="473"/>
      <c r="AJ134" s="472"/>
      <c r="AK134" s="473"/>
      <c r="AL134" s="309"/>
      <c r="AM134" s="162"/>
      <c r="AN134" s="162"/>
      <c r="AO134" s="162"/>
      <c r="AP134" s="162"/>
      <c r="AQ134" s="162"/>
      <c r="AR134" s="162"/>
      <c r="BE134" s="162"/>
      <c r="BF134" s="162"/>
      <c r="BG134" s="163"/>
      <c r="BM134" s="342">
        <v>1</v>
      </c>
      <c r="BN134" s="342">
        <v>1</v>
      </c>
      <c r="BO134" s="342">
        <v>1</v>
      </c>
      <c r="BP134" s="342">
        <v>1</v>
      </c>
      <c r="BQ134" s="170"/>
      <c r="BR134" s="162"/>
      <c r="BS134" s="162"/>
      <c r="BT134" s="162"/>
    </row>
    <row r="135" spans="1:79" ht="14.4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408"/>
      <c r="S135" s="408"/>
      <c r="T135" s="408"/>
      <c r="U135" s="408"/>
      <c r="V135" s="408"/>
      <c r="W135" s="408"/>
      <c r="X135" s="162"/>
      <c r="Y135" s="162"/>
      <c r="Z135" s="505"/>
      <c r="AA135" s="437">
        <v>4</v>
      </c>
      <c r="AB135" s="482" t="str">
        <f>IF(AND($AA$135=$BN$129,AB$128=$BN$130),"R7","")</f>
        <v/>
      </c>
      <c r="AC135" s="483"/>
      <c r="AD135" s="463" t="str">
        <f>IF(AND($AA$135=$BN$129,AD$128=$BN$130),"R7","")</f>
        <v/>
      </c>
      <c r="AE135" s="464"/>
      <c r="AF135" s="463" t="str">
        <f>IF(AND($AA$135=$BN$129,AF$128=$BN$130),"R7","")</f>
        <v/>
      </c>
      <c r="AG135" s="464"/>
      <c r="AH135" s="470" t="str">
        <f>IF(AND($AA$135=$BN$129,AH$128=$BN$130),"R7","")</f>
        <v/>
      </c>
      <c r="AI135" s="471"/>
      <c r="AJ135" s="470" t="str">
        <f>IF(AND($AA$135=$BN$129,AJ$128=$BN$130),"R7","")</f>
        <v/>
      </c>
      <c r="AK135" s="471"/>
      <c r="AL135" s="309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3"/>
      <c r="BM135" s="342">
        <v>2</v>
      </c>
      <c r="BN135" s="342">
        <v>2</v>
      </c>
      <c r="BO135" s="342">
        <v>1</v>
      </c>
      <c r="BP135" s="342">
        <v>1</v>
      </c>
      <c r="BQ135" s="170"/>
      <c r="BR135" s="162"/>
      <c r="BS135" s="162"/>
      <c r="BT135" s="162"/>
    </row>
    <row r="136" spans="1:79" ht="14.45" customHeight="1">
      <c r="A136" s="161"/>
      <c r="B136" s="162"/>
      <c r="C136" s="162"/>
      <c r="D136" s="162"/>
      <c r="E136" s="197" t="s">
        <v>83</v>
      </c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62"/>
      <c r="R136" s="408"/>
      <c r="S136" s="408"/>
      <c r="T136" s="408"/>
      <c r="U136" s="408"/>
      <c r="V136" s="408"/>
      <c r="W136" s="408"/>
      <c r="X136" s="162"/>
      <c r="Y136" s="162"/>
      <c r="Z136" s="505"/>
      <c r="AA136" s="437"/>
      <c r="AB136" s="484"/>
      <c r="AC136" s="485"/>
      <c r="AD136" s="465"/>
      <c r="AE136" s="466"/>
      <c r="AF136" s="465"/>
      <c r="AG136" s="466"/>
      <c r="AH136" s="472"/>
      <c r="AI136" s="473"/>
      <c r="AJ136" s="472"/>
      <c r="AK136" s="473"/>
      <c r="AL136" s="309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3"/>
      <c r="BM136" s="342">
        <v>3</v>
      </c>
      <c r="BN136" s="342">
        <v>3</v>
      </c>
      <c r="BO136" s="342">
        <v>2</v>
      </c>
      <c r="BP136" s="342">
        <v>1</v>
      </c>
      <c r="BQ136" s="170"/>
      <c r="BR136" s="162"/>
      <c r="BS136" s="162"/>
      <c r="BT136" s="162"/>
    </row>
    <row r="137" spans="1:79" ht="14.45" customHeight="1">
      <c r="A137" s="161"/>
      <c r="B137" s="162"/>
      <c r="C137" s="162"/>
      <c r="D137" s="162"/>
      <c r="E137" s="162"/>
      <c r="F137" s="162"/>
      <c r="G137" s="162"/>
      <c r="H137" s="162"/>
      <c r="I137" s="162"/>
      <c r="J137" s="173"/>
      <c r="K137" s="174"/>
      <c r="L137" s="174"/>
      <c r="M137" s="174"/>
      <c r="N137" s="174"/>
      <c r="O137" s="174"/>
      <c r="P137" s="175"/>
      <c r="Q137" s="198"/>
      <c r="R137" s="408"/>
      <c r="S137" s="408"/>
      <c r="T137" s="408"/>
      <c r="U137" s="408"/>
      <c r="V137" s="408"/>
      <c r="W137" s="408"/>
      <c r="X137" s="162"/>
      <c r="Y137" s="162"/>
      <c r="Z137" s="505"/>
      <c r="AA137" s="437">
        <v>5</v>
      </c>
      <c r="AB137" s="463" t="str">
        <f>IF(AND($AA$137=$BN$129,AB$128=$BN$130),"R7","")</f>
        <v/>
      </c>
      <c r="AC137" s="464"/>
      <c r="AD137" s="463" t="str">
        <f>IF(AND($AA$137=$BN$129,AD$128=$BN$130),"R7","")</f>
        <v/>
      </c>
      <c r="AE137" s="464"/>
      <c r="AF137" s="470" t="str">
        <f>IF(AND($AA$137=$BN$129,AF$128=$BN$130),"R7","")</f>
        <v/>
      </c>
      <c r="AG137" s="471"/>
      <c r="AH137" s="470" t="str">
        <f>IF(AND($AA$137=$BN$129,AH$128=$BN$130),"R7","")</f>
        <v/>
      </c>
      <c r="AI137" s="471"/>
      <c r="AJ137" s="470" t="str">
        <f>IF(AND($AA$137=$BN$129,AJ$128=$BN$130),"R7","")</f>
        <v/>
      </c>
      <c r="AK137" s="471"/>
      <c r="AL137" s="309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3"/>
      <c r="BM137" s="342">
        <v>4</v>
      </c>
      <c r="BN137" s="342">
        <v>4</v>
      </c>
      <c r="BO137" s="342">
        <v>3</v>
      </c>
      <c r="BP137" s="342">
        <v>2</v>
      </c>
      <c r="BQ137" s="170"/>
      <c r="BR137" s="162"/>
      <c r="BS137" s="162"/>
      <c r="BT137" s="162"/>
    </row>
    <row r="138" spans="1:79" ht="14.45" customHeight="1">
      <c r="A138" s="161"/>
      <c r="B138" s="162"/>
      <c r="C138" s="162"/>
      <c r="D138" s="162"/>
      <c r="E138" s="162"/>
      <c r="F138" s="162"/>
      <c r="G138" s="162"/>
      <c r="H138" s="162"/>
      <c r="I138" s="162"/>
      <c r="J138" s="512" t="str">
        <f>BO130</f>
        <v/>
      </c>
      <c r="K138" s="512"/>
      <c r="L138" s="512"/>
      <c r="M138" s="512"/>
      <c r="N138" s="512"/>
      <c r="O138" s="512"/>
      <c r="P138" s="512"/>
      <c r="Q138" s="162"/>
      <c r="R138" s="408"/>
      <c r="S138" s="408"/>
      <c r="T138" s="408"/>
      <c r="U138" s="408"/>
      <c r="V138" s="408"/>
      <c r="W138" s="408"/>
      <c r="X138" s="162"/>
      <c r="Y138" s="162"/>
      <c r="Z138" s="506"/>
      <c r="AA138" s="437"/>
      <c r="AB138" s="465"/>
      <c r="AC138" s="466"/>
      <c r="AD138" s="465"/>
      <c r="AE138" s="466"/>
      <c r="AF138" s="472"/>
      <c r="AG138" s="473"/>
      <c r="AH138" s="472"/>
      <c r="AI138" s="473"/>
      <c r="AJ138" s="472"/>
      <c r="AK138" s="473"/>
      <c r="AL138" s="309"/>
      <c r="AM138" s="162"/>
      <c r="AN138" s="162"/>
      <c r="AO138" s="162"/>
      <c r="AP138" s="162"/>
      <c r="AQ138" s="162"/>
      <c r="AR138" s="162"/>
      <c r="AS138" s="164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3"/>
      <c r="BM138" s="342">
        <v>5</v>
      </c>
      <c r="BN138" s="342">
        <v>5</v>
      </c>
      <c r="BO138" s="342">
        <v>4</v>
      </c>
      <c r="BP138" s="342">
        <v>3</v>
      </c>
      <c r="BQ138" s="170"/>
      <c r="BR138" s="162"/>
      <c r="BS138" s="162"/>
      <c r="BT138" s="162"/>
    </row>
    <row r="139" spans="1:79">
      <c r="A139" s="161"/>
      <c r="B139" s="162"/>
      <c r="C139" s="162"/>
      <c r="D139" s="162"/>
      <c r="E139" s="162"/>
      <c r="F139" s="162"/>
      <c r="G139" s="162"/>
      <c r="H139" s="162"/>
      <c r="I139" s="162"/>
      <c r="J139" s="184"/>
      <c r="K139" s="179"/>
      <c r="L139" s="179"/>
      <c r="M139" s="179"/>
      <c r="N139" s="179"/>
      <c r="O139" s="179"/>
      <c r="P139" s="185"/>
      <c r="Q139" s="162"/>
      <c r="R139" s="162"/>
      <c r="S139" s="162"/>
      <c r="T139" s="162"/>
      <c r="U139" s="162"/>
      <c r="V139" s="162"/>
      <c r="W139" s="162"/>
      <c r="X139" s="162"/>
      <c r="Y139" s="162"/>
      <c r="Z139" s="178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3"/>
    </row>
    <row r="140" spans="1:79">
      <c r="A140" s="161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78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3"/>
    </row>
    <row r="141" spans="1:79" ht="15.75" thickBot="1">
      <c r="A141" s="161"/>
      <c r="B141" s="162"/>
      <c r="C141" s="162"/>
      <c r="D141" s="162"/>
      <c r="E141" s="162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3"/>
    </row>
    <row r="142" spans="1:79" ht="32.450000000000003" customHeight="1" thickBot="1">
      <c r="A142" s="389" t="s">
        <v>461</v>
      </c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0"/>
      <c r="AC142" s="390"/>
      <c r="AD142" s="390"/>
      <c r="AE142" s="390"/>
      <c r="AF142" s="390"/>
      <c r="AG142" s="390"/>
      <c r="AH142" s="390"/>
      <c r="AI142" s="390"/>
      <c r="AJ142" s="390"/>
      <c r="AK142" s="390"/>
      <c r="AL142" s="390"/>
      <c r="AM142" s="390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  <c r="BG142" s="391"/>
    </row>
    <row r="143" spans="1:79" s="192" customFormat="1" ht="32.450000000000003" customHeight="1">
      <c r="A143" s="152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3"/>
    </row>
    <row r="144" spans="1:79" ht="19.899999999999999" customHeight="1">
      <c r="A144" s="161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3"/>
    </row>
    <row r="145" spans="1:59">
      <c r="A145" s="161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3"/>
    </row>
    <row r="146" spans="1:59" ht="34.15" customHeight="1">
      <c r="A146" s="161"/>
      <c r="B146" s="162"/>
      <c r="C146" s="162"/>
      <c r="D146" s="413"/>
      <c r="E146" s="414"/>
      <c r="F146" s="414"/>
      <c r="G146" s="414"/>
      <c r="H146" s="414"/>
      <c r="I146" s="414"/>
      <c r="J146" s="414"/>
      <c r="K146" s="414"/>
      <c r="L146" s="18"/>
      <c r="M146" s="18"/>
      <c r="N146" s="18"/>
      <c r="O146" s="18"/>
      <c r="P146" s="174"/>
      <c r="Q146" s="18"/>
      <c r="R146" s="18"/>
      <c r="S146" s="174"/>
      <c r="T146" s="18"/>
      <c r="U146" s="18"/>
      <c r="V146" s="18"/>
      <c r="W146" s="18"/>
      <c r="X146" s="18"/>
      <c r="Y146" s="18"/>
      <c r="Z146" s="174"/>
      <c r="AA146" s="18"/>
      <c r="AB146" s="18"/>
      <c r="AC146" s="154" t="s">
        <v>461</v>
      </c>
      <c r="AD146" s="18"/>
      <c r="AE146" s="18"/>
      <c r="AF146" s="174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9"/>
      <c r="AV146" s="279"/>
      <c r="AW146" s="8"/>
      <c r="AX146" s="8"/>
      <c r="AY146" s="8"/>
      <c r="AZ146" s="8"/>
      <c r="BA146" s="8"/>
      <c r="BB146" s="8"/>
      <c r="BC146" s="8"/>
      <c r="BD146" s="8"/>
      <c r="BE146" s="162"/>
      <c r="BF146" s="162"/>
      <c r="BG146" s="163"/>
    </row>
    <row r="147" spans="1:59" ht="45.75" customHeight="1">
      <c r="A147" s="161"/>
      <c r="B147" s="162"/>
      <c r="C147" s="162"/>
      <c r="D147" s="410" t="s">
        <v>470</v>
      </c>
      <c r="E147" s="411"/>
      <c r="F147" s="411"/>
      <c r="G147" s="411"/>
      <c r="H147" s="411"/>
      <c r="I147" s="411"/>
      <c r="J147" s="411"/>
      <c r="K147" s="412"/>
      <c r="L147" s="401" t="s">
        <v>332</v>
      </c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3"/>
      <c r="AH147" s="401" t="s">
        <v>94</v>
      </c>
      <c r="AI147" s="402"/>
      <c r="AJ147" s="402"/>
      <c r="AK147" s="402"/>
      <c r="AL147" s="402"/>
      <c r="AM147" s="403"/>
      <c r="AN147" s="277" t="s">
        <v>95</v>
      </c>
      <c r="AO147" s="401" t="s">
        <v>773</v>
      </c>
      <c r="AP147" s="402"/>
      <c r="AQ147" s="403"/>
      <c r="AR147" s="407" t="s">
        <v>801</v>
      </c>
      <c r="AS147" s="407"/>
      <c r="AT147" s="407"/>
      <c r="AU147" s="407"/>
      <c r="AV147" s="279"/>
      <c r="AW147" s="279"/>
      <c r="AX147" s="279"/>
      <c r="AY147" s="279"/>
      <c r="AZ147" s="164"/>
      <c r="BA147" s="279"/>
      <c r="BB147" s="279"/>
      <c r="BC147" s="279"/>
      <c r="BE147" s="162"/>
      <c r="BF147" s="162"/>
      <c r="BG147" s="163"/>
    </row>
    <row r="148" spans="1:59" ht="24.95" customHeight="1">
      <c r="A148" s="161"/>
      <c r="B148" s="162"/>
      <c r="C148" s="162"/>
      <c r="D148" s="392">
        <v>1</v>
      </c>
      <c r="E148" s="395" t="s">
        <v>464</v>
      </c>
      <c r="F148" s="396"/>
      <c r="G148" s="397"/>
      <c r="H148" s="397"/>
      <c r="I148" s="397"/>
      <c r="J148" s="397"/>
      <c r="K148" s="398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15"/>
      <c r="AI148" s="416"/>
      <c r="AJ148" s="416"/>
      <c r="AK148" s="416"/>
      <c r="AL148" s="416"/>
      <c r="AM148" s="417"/>
      <c r="AN148" s="400"/>
      <c r="AO148" s="400"/>
      <c r="AP148" s="400"/>
      <c r="AQ148" s="400"/>
      <c r="AR148" s="400"/>
      <c r="AS148" s="400"/>
      <c r="AT148" s="400"/>
      <c r="AU148" s="400"/>
      <c r="AV148" s="290"/>
      <c r="AW148" s="290"/>
      <c r="AX148" s="290"/>
      <c r="AY148" s="290"/>
      <c r="AZ148" s="290"/>
      <c r="BA148" s="290"/>
      <c r="BB148" s="290"/>
      <c r="BC148" s="290"/>
      <c r="BE148" s="162"/>
      <c r="BF148" s="162"/>
      <c r="BG148" s="163"/>
    </row>
    <row r="149" spans="1:59" ht="24.95" customHeight="1">
      <c r="A149" s="161"/>
      <c r="B149" s="162"/>
      <c r="C149" s="162"/>
      <c r="D149" s="392"/>
      <c r="E149" s="395" t="s">
        <v>465</v>
      </c>
      <c r="F149" s="396"/>
      <c r="G149" s="397"/>
      <c r="H149" s="397"/>
      <c r="I149" s="397"/>
      <c r="J149" s="397"/>
      <c r="K149" s="398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18"/>
      <c r="AI149" s="419"/>
      <c r="AJ149" s="419"/>
      <c r="AK149" s="419"/>
      <c r="AL149" s="419"/>
      <c r="AM149" s="420"/>
      <c r="AN149" s="400"/>
      <c r="AO149" s="400"/>
      <c r="AP149" s="400"/>
      <c r="AQ149" s="400"/>
      <c r="AR149" s="400"/>
      <c r="AS149" s="400"/>
      <c r="AT149" s="400"/>
      <c r="AU149" s="400"/>
      <c r="AV149" s="290"/>
      <c r="AW149" s="290"/>
      <c r="AX149" s="290"/>
      <c r="AY149" s="290"/>
      <c r="AZ149" s="290"/>
      <c r="BA149" s="290"/>
      <c r="BB149" s="290"/>
      <c r="BC149" s="290"/>
      <c r="BE149" s="162"/>
      <c r="BF149" s="162"/>
      <c r="BG149" s="163"/>
    </row>
    <row r="150" spans="1:59" ht="24.95" customHeight="1">
      <c r="A150" s="161"/>
      <c r="B150" s="162"/>
      <c r="C150" s="162"/>
      <c r="D150" s="392"/>
      <c r="E150" s="395" t="s">
        <v>466</v>
      </c>
      <c r="F150" s="396"/>
      <c r="G150" s="397"/>
      <c r="H150" s="397"/>
      <c r="I150" s="397"/>
      <c r="J150" s="397"/>
      <c r="K150" s="398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21"/>
      <c r="AI150" s="422"/>
      <c r="AJ150" s="422"/>
      <c r="AK150" s="422"/>
      <c r="AL150" s="422"/>
      <c r="AM150" s="423"/>
      <c r="AN150" s="400"/>
      <c r="AO150" s="400"/>
      <c r="AP150" s="400"/>
      <c r="AQ150" s="400"/>
      <c r="AR150" s="400"/>
      <c r="AS150" s="400"/>
      <c r="AT150" s="400"/>
      <c r="AU150" s="400"/>
      <c r="AV150" s="290"/>
      <c r="AW150" s="290"/>
      <c r="AX150" s="290"/>
      <c r="AY150" s="290"/>
      <c r="AZ150" s="290"/>
      <c r="BA150" s="290"/>
      <c r="BB150" s="290"/>
      <c r="BC150" s="290"/>
      <c r="BE150" s="162"/>
      <c r="BF150" s="162"/>
      <c r="BG150" s="163"/>
    </row>
    <row r="151" spans="1:59" ht="24.95" customHeight="1">
      <c r="A151" s="161"/>
      <c r="B151" s="162"/>
      <c r="C151" s="162"/>
      <c r="D151" s="392">
        <v>2</v>
      </c>
      <c r="E151" s="395" t="s">
        <v>464</v>
      </c>
      <c r="F151" s="396"/>
      <c r="G151" s="397"/>
      <c r="H151" s="397"/>
      <c r="I151" s="397"/>
      <c r="J151" s="397"/>
      <c r="K151" s="398"/>
      <c r="L151" s="415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7"/>
      <c r="AH151" s="415"/>
      <c r="AI151" s="416"/>
      <c r="AJ151" s="416"/>
      <c r="AK151" s="416"/>
      <c r="AL151" s="416"/>
      <c r="AM151" s="417"/>
      <c r="AN151" s="400"/>
      <c r="AO151" s="400"/>
      <c r="AP151" s="400"/>
      <c r="AQ151" s="400"/>
      <c r="AR151" s="400"/>
      <c r="AS151" s="400"/>
      <c r="AT151" s="400"/>
      <c r="AU151" s="400"/>
      <c r="AV151" s="290"/>
      <c r="AW151" s="290"/>
      <c r="AX151" s="290"/>
      <c r="AY151" s="290"/>
      <c r="AZ151" s="290"/>
      <c r="BA151" s="290"/>
      <c r="BB151" s="290"/>
      <c r="BC151" s="290"/>
      <c r="BE151" s="162"/>
      <c r="BF151" s="162"/>
      <c r="BG151" s="163"/>
    </row>
    <row r="152" spans="1:59" ht="24.95" customHeight="1">
      <c r="A152" s="161"/>
      <c r="B152" s="162"/>
      <c r="C152" s="162"/>
      <c r="D152" s="392"/>
      <c r="E152" s="395" t="s">
        <v>465</v>
      </c>
      <c r="F152" s="396"/>
      <c r="G152" s="397"/>
      <c r="H152" s="397"/>
      <c r="I152" s="397"/>
      <c r="J152" s="397"/>
      <c r="K152" s="398"/>
      <c r="L152" s="418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419"/>
      <c r="AC152" s="419"/>
      <c r="AD152" s="419"/>
      <c r="AE152" s="419"/>
      <c r="AF152" s="419"/>
      <c r="AG152" s="420"/>
      <c r="AH152" s="418"/>
      <c r="AI152" s="419"/>
      <c r="AJ152" s="419"/>
      <c r="AK152" s="419"/>
      <c r="AL152" s="419"/>
      <c r="AM152" s="420"/>
      <c r="AN152" s="400"/>
      <c r="AO152" s="400"/>
      <c r="AP152" s="400"/>
      <c r="AQ152" s="400"/>
      <c r="AR152" s="400"/>
      <c r="AS152" s="400"/>
      <c r="AT152" s="400"/>
      <c r="AU152" s="400"/>
      <c r="AV152" s="290"/>
      <c r="AW152" s="290"/>
      <c r="AX152" s="290"/>
      <c r="AY152" s="290"/>
      <c r="AZ152" s="290"/>
      <c r="BA152" s="290"/>
      <c r="BB152" s="290"/>
      <c r="BC152" s="290"/>
      <c r="BE152" s="162"/>
      <c r="BF152" s="162"/>
      <c r="BG152" s="163"/>
    </row>
    <row r="153" spans="1:59" ht="24.95" customHeight="1">
      <c r="A153" s="161"/>
      <c r="B153" s="162"/>
      <c r="C153" s="162"/>
      <c r="D153" s="392"/>
      <c r="E153" s="395" t="s">
        <v>466</v>
      </c>
      <c r="F153" s="396"/>
      <c r="G153" s="397"/>
      <c r="H153" s="397"/>
      <c r="I153" s="397"/>
      <c r="J153" s="397"/>
      <c r="K153" s="398"/>
      <c r="L153" s="421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2"/>
      <c r="AC153" s="422"/>
      <c r="AD153" s="422"/>
      <c r="AE153" s="422"/>
      <c r="AF153" s="422"/>
      <c r="AG153" s="423"/>
      <c r="AH153" s="421"/>
      <c r="AI153" s="422"/>
      <c r="AJ153" s="422"/>
      <c r="AK153" s="422"/>
      <c r="AL153" s="422"/>
      <c r="AM153" s="423"/>
      <c r="AN153" s="400"/>
      <c r="AO153" s="400"/>
      <c r="AP153" s="400"/>
      <c r="AQ153" s="400"/>
      <c r="AR153" s="400"/>
      <c r="AS153" s="400"/>
      <c r="AT153" s="400"/>
      <c r="AU153" s="400"/>
      <c r="AV153" s="290"/>
      <c r="AW153" s="290"/>
      <c r="AX153" s="290"/>
      <c r="AY153" s="290"/>
      <c r="AZ153" s="290"/>
      <c r="BA153" s="290"/>
      <c r="BB153" s="290"/>
      <c r="BC153" s="290"/>
      <c r="BE153" s="162"/>
      <c r="BF153" s="162"/>
      <c r="BG153" s="163"/>
    </row>
    <row r="154" spans="1:59" ht="24.95" customHeight="1">
      <c r="A154" s="161"/>
      <c r="B154" s="162"/>
      <c r="C154" s="162"/>
      <c r="D154" s="392">
        <v>3</v>
      </c>
      <c r="E154" s="395" t="s">
        <v>464</v>
      </c>
      <c r="F154" s="396"/>
      <c r="G154" s="397"/>
      <c r="H154" s="397"/>
      <c r="I154" s="397"/>
      <c r="J154" s="397"/>
      <c r="K154" s="398"/>
      <c r="L154" s="415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  <c r="AA154" s="416"/>
      <c r="AB154" s="416"/>
      <c r="AC154" s="416"/>
      <c r="AD154" s="416"/>
      <c r="AE154" s="416"/>
      <c r="AF154" s="416"/>
      <c r="AG154" s="417"/>
      <c r="AH154" s="415"/>
      <c r="AI154" s="416"/>
      <c r="AJ154" s="416"/>
      <c r="AK154" s="416"/>
      <c r="AL154" s="416"/>
      <c r="AM154" s="417"/>
      <c r="AN154" s="400"/>
      <c r="AO154" s="400"/>
      <c r="AP154" s="400"/>
      <c r="AQ154" s="400"/>
      <c r="AR154" s="400"/>
      <c r="AS154" s="400"/>
      <c r="AT154" s="400"/>
      <c r="AU154" s="400"/>
      <c r="AV154" s="290"/>
      <c r="AW154" s="290"/>
      <c r="AX154" s="290"/>
      <c r="AY154" s="290"/>
      <c r="AZ154" s="290"/>
      <c r="BA154" s="290"/>
      <c r="BB154" s="290"/>
      <c r="BC154" s="290"/>
      <c r="BE154" s="162"/>
      <c r="BF154" s="162"/>
      <c r="BG154" s="163"/>
    </row>
    <row r="155" spans="1:59" ht="24.95" customHeight="1">
      <c r="A155" s="161"/>
      <c r="B155" s="162"/>
      <c r="C155" s="162"/>
      <c r="D155" s="392"/>
      <c r="E155" s="395" t="s">
        <v>465</v>
      </c>
      <c r="F155" s="396"/>
      <c r="G155" s="397"/>
      <c r="H155" s="397"/>
      <c r="I155" s="397"/>
      <c r="J155" s="397"/>
      <c r="K155" s="398"/>
      <c r="L155" s="418"/>
      <c r="M155" s="419"/>
      <c r="N155" s="419"/>
      <c r="O155" s="419"/>
      <c r="P155" s="419"/>
      <c r="Q155" s="419"/>
      <c r="R155" s="419"/>
      <c r="S155" s="419"/>
      <c r="T155" s="419"/>
      <c r="U155" s="419"/>
      <c r="V155" s="419"/>
      <c r="W155" s="419"/>
      <c r="X155" s="419"/>
      <c r="Y155" s="419"/>
      <c r="Z155" s="419"/>
      <c r="AA155" s="419"/>
      <c r="AB155" s="419"/>
      <c r="AC155" s="419"/>
      <c r="AD155" s="419"/>
      <c r="AE155" s="419"/>
      <c r="AF155" s="419"/>
      <c r="AG155" s="420"/>
      <c r="AH155" s="418"/>
      <c r="AI155" s="419"/>
      <c r="AJ155" s="419"/>
      <c r="AK155" s="419"/>
      <c r="AL155" s="419"/>
      <c r="AM155" s="420"/>
      <c r="AN155" s="400"/>
      <c r="AO155" s="400"/>
      <c r="AP155" s="400"/>
      <c r="AQ155" s="400"/>
      <c r="AR155" s="400"/>
      <c r="AS155" s="400"/>
      <c r="AT155" s="400"/>
      <c r="AU155" s="400"/>
      <c r="AV155" s="290"/>
      <c r="AW155" s="290"/>
      <c r="AX155" s="290"/>
      <c r="AY155" s="290"/>
      <c r="AZ155" s="290"/>
      <c r="BA155" s="290"/>
      <c r="BB155" s="290"/>
      <c r="BC155" s="290"/>
      <c r="BE155" s="162"/>
      <c r="BF155" s="162"/>
      <c r="BG155" s="163"/>
    </row>
    <row r="156" spans="1:59" ht="24.95" customHeight="1">
      <c r="A156" s="161"/>
      <c r="B156" s="162"/>
      <c r="C156" s="162"/>
      <c r="D156" s="392"/>
      <c r="E156" s="395" t="s">
        <v>466</v>
      </c>
      <c r="F156" s="396"/>
      <c r="G156" s="397"/>
      <c r="H156" s="397"/>
      <c r="I156" s="397"/>
      <c r="J156" s="397"/>
      <c r="K156" s="398"/>
      <c r="L156" s="421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  <c r="AA156" s="422"/>
      <c r="AB156" s="422"/>
      <c r="AC156" s="422"/>
      <c r="AD156" s="422"/>
      <c r="AE156" s="422"/>
      <c r="AF156" s="422"/>
      <c r="AG156" s="423"/>
      <c r="AH156" s="421"/>
      <c r="AI156" s="422"/>
      <c r="AJ156" s="422"/>
      <c r="AK156" s="422"/>
      <c r="AL156" s="422"/>
      <c r="AM156" s="423"/>
      <c r="AN156" s="400"/>
      <c r="AO156" s="400"/>
      <c r="AP156" s="400"/>
      <c r="AQ156" s="400"/>
      <c r="AR156" s="400"/>
      <c r="AS156" s="400"/>
      <c r="AT156" s="400"/>
      <c r="AU156" s="400"/>
      <c r="AV156" s="290"/>
      <c r="AW156" s="290"/>
      <c r="AX156" s="290"/>
      <c r="AY156" s="290"/>
      <c r="AZ156" s="290"/>
      <c r="BA156" s="290"/>
      <c r="BB156" s="290"/>
      <c r="BC156" s="290"/>
      <c r="BE156" s="162"/>
      <c r="BF156" s="162"/>
      <c r="BG156" s="163"/>
    </row>
    <row r="157" spans="1:59" ht="24.95" customHeight="1">
      <c r="A157" s="161"/>
      <c r="B157" s="162"/>
      <c r="C157" s="162"/>
      <c r="D157" s="392">
        <v>4</v>
      </c>
      <c r="E157" s="395" t="s">
        <v>464</v>
      </c>
      <c r="F157" s="396"/>
      <c r="G157" s="425"/>
      <c r="H157" s="425"/>
      <c r="I157" s="425"/>
      <c r="J157" s="425"/>
      <c r="K157" s="426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15"/>
      <c r="AI157" s="416"/>
      <c r="AJ157" s="416"/>
      <c r="AK157" s="416"/>
      <c r="AL157" s="416"/>
      <c r="AM157" s="417"/>
      <c r="AN157" s="400"/>
      <c r="AO157" s="400"/>
      <c r="AP157" s="400"/>
      <c r="AQ157" s="400"/>
      <c r="AR157" s="400"/>
      <c r="AS157" s="400"/>
      <c r="AT157" s="400"/>
      <c r="AU157" s="400"/>
      <c r="AV157" s="290"/>
      <c r="AW157" s="290"/>
      <c r="AX157" s="290"/>
      <c r="AY157" s="290"/>
      <c r="AZ157" s="290"/>
      <c r="BA157" s="290"/>
      <c r="BB157" s="290"/>
      <c r="BC157" s="290"/>
      <c r="BE157" s="162"/>
      <c r="BF157" s="162"/>
      <c r="BG157" s="163"/>
    </row>
    <row r="158" spans="1:59" ht="24.95" customHeight="1">
      <c r="A158" s="161"/>
      <c r="B158" s="162"/>
      <c r="C158" s="162"/>
      <c r="D158" s="392"/>
      <c r="E158" s="395" t="s">
        <v>465</v>
      </c>
      <c r="F158" s="396"/>
      <c r="G158" s="397"/>
      <c r="H158" s="397"/>
      <c r="I158" s="397"/>
      <c r="J158" s="397"/>
      <c r="K158" s="398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18"/>
      <c r="AI158" s="419"/>
      <c r="AJ158" s="419"/>
      <c r="AK158" s="419"/>
      <c r="AL158" s="419"/>
      <c r="AM158" s="420"/>
      <c r="AN158" s="400"/>
      <c r="AO158" s="400"/>
      <c r="AP158" s="400"/>
      <c r="AQ158" s="400"/>
      <c r="AR158" s="400"/>
      <c r="AS158" s="400"/>
      <c r="AT158" s="400"/>
      <c r="AU158" s="400"/>
      <c r="AV158" s="290"/>
      <c r="AW158" s="290"/>
      <c r="AX158" s="290"/>
      <c r="AY158" s="290"/>
      <c r="AZ158" s="290"/>
      <c r="BA158" s="290"/>
      <c r="BB158" s="290"/>
      <c r="BC158" s="290"/>
      <c r="BE158" s="162"/>
      <c r="BF158" s="162"/>
      <c r="BG158" s="163"/>
    </row>
    <row r="159" spans="1:59" ht="24.95" customHeight="1">
      <c r="A159" s="161"/>
      <c r="B159" s="162"/>
      <c r="C159" s="162"/>
      <c r="D159" s="392"/>
      <c r="E159" s="395" t="s">
        <v>466</v>
      </c>
      <c r="F159" s="396"/>
      <c r="G159" s="425"/>
      <c r="H159" s="425"/>
      <c r="I159" s="425"/>
      <c r="J159" s="425"/>
      <c r="K159" s="426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21"/>
      <c r="AI159" s="422"/>
      <c r="AJ159" s="422"/>
      <c r="AK159" s="422"/>
      <c r="AL159" s="422"/>
      <c r="AM159" s="423"/>
      <c r="AN159" s="400"/>
      <c r="AO159" s="400"/>
      <c r="AP159" s="400"/>
      <c r="AQ159" s="400"/>
      <c r="AR159" s="400"/>
      <c r="AS159" s="400"/>
      <c r="AT159" s="400"/>
      <c r="AU159" s="400"/>
      <c r="AV159" s="290"/>
      <c r="AW159" s="290"/>
      <c r="AX159" s="290"/>
      <c r="AY159" s="290"/>
      <c r="AZ159" s="290"/>
      <c r="BA159" s="290"/>
      <c r="BB159" s="290"/>
      <c r="BC159" s="290"/>
      <c r="BE159" s="162"/>
      <c r="BF159" s="162"/>
      <c r="BG159" s="163"/>
    </row>
    <row r="160" spans="1:59" s="164" customFormat="1" ht="11.25" customHeight="1">
      <c r="A160" s="166"/>
      <c r="D160" s="201"/>
      <c r="E160" s="149"/>
      <c r="F160" s="149"/>
      <c r="G160" s="520"/>
      <c r="H160" s="520"/>
      <c r="I160" s="520"/>
      <c r="J160" s="520"/>
      <c r="K160" s="520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G160" s="165"/>
    </row>
    <row r="161" spans="1:68" s="192" customFormat="1" ht="13.5" customHeight="1" thickBot="1">
      <c r="A161" s="166"/>
      <c r="B161" s="164"/>
      <c r="C161" s="164"/>
      <c r="D161" s="201"/>
      <c r="E161" s="149"/>
      <c r="F161" s="149"/>
      <c r="G161" s="149"/>
      <c r="H161" s="343"/>
      <c r="I161" s="343"/>
      <c r="J161" s="343"/>
      <c r="K161" s="343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202"/>
      <c r="AX161" s="202"/>
      <c r="AY161" s="202"/>
      <c r="AZ161" s="202"/>
      <c r="BA161" s="202"/>
      <c r="BB161" s="202"/>
      <c r="BC161" s="202"/>
      <c r="BD161" s="202"/>
      <c r="BE161" s="164"/>
      <c r="BF161" s="164"/>
      <c r="BG161" s="165"/>
    </row>
    <row r="162" spans="1:68" ht="33.75" customHeight="1" thickBot="1">
      <c r="A162" s="389" t="s">
        <v>776</v>
      </c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  <c r="AT162" s="390"/>
      <c r="AU162" s="390"/>
      <c r="AV162" s="390"/>
      <c r="AW162" s="390"/>
      <c r="AX162" s="390"/>
      <c r="AY162" s="390"/>
      <c r="AZ162" s="390"/>
      <c r="BA162" s="390"/>
      <c r="BB162" s="390"/>
      <c r="BC162" s="390"/>
      <c r="BD162" s="390"/>
      <c r="BE162" s="390"/>
      <c r="BF162" s="390"/>
      <c r="BG162" s="391"/>
    </row>
    <row r="163" spans="1:68" s="192" customFormat="1" ht="14.45" customHeight="1">
      <c r="A163" s="15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5"/>
      <c r="BH163" s="160"/>
    </row>
    <row r="164" spans="1:68" s="192" customFormat="1" ht="14.45" customHeight="1">
      <c r="A164" s="152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63"/>
      <c r="BH164" s="160"/>
    </row>
    <row r="165" spans="1:68" s="192" customFormat="1" ht="14.45" customHeight="1">
      <c r="A165" s="152"/>
      <c r="B165" s="150"/>
      <c r="C165" s="150"/>
      <c r="D165" s="521" t="s">
        <v>222</v>
      </c>
      <c r="E165" s="522"/>
      <c r="F165" s="522"/>
      <c r="G165" s="522"/>
      <c r="H165" s="522"/>
      <c r="I165" s="522"/>
      <c r="J165" s="522"/>
      <c r="K165" s="523"/>
      <c r="L165" s="521" t="s">
        <v>775</v>
      </c>
      <c r="M165" s="52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2"/>
      <c r="Z165" s="522"/>
      <c r="AA165" s="522"/>
      <c r="AB165" s="522"/>
      <c r="AC165" s="522"/>
      <c r="AD165" s="523"/>
      <c r="AE165" s="399" t="s">
        <v>467</v>
      </c>
      <c r="AF165" s="399"/>
      <c r="AG165" s="399"/>
      <c r="AH165" s="399"/>
      <c r="AI165" s="399"/>
      <c r="AJ165" s="399"/>
      <c r="AK165" s="399"/>
      <c r="AL165" s="399"/>
      <c r="AM165" s="399"/>
      <c r="AN165" s="399"/>
      <c r="AO165" s="399"/>
      <c r="AP165" s="399"/>
      <c r="AQ165" s="399"/>
      <c r="AR165" s="399"/>
      <c r="AS165" s="399"/>
      <c r="AT165" s="399"/>
      <c r="AU165" s="399"/>
      <c r="AV165" s="399"/>
      <c r="AW165" s="399"/>
      <c r="AX165" s="399"/>
      <c r="AY165" s="399"/>
      <c r="AZ165" s="399"/>
      <c r="BA165" s="399"/>
      <c r="BB165" s="279"/>
      <c r="BC165" s="279"/>
      <c r="BD165" s="279"/>
      <c r="BE165" s="279"/>
      <c r="BF165" s="279"/>
      <c r="BG165" s="163"/>
      <c r="BH165" s="160"/>
    </row>
    <row r="166" spans="1:68" s="192" customFormat="1" ht="14.45" customHeight="1">
      <c r="A166" s="152"/>
      <c r="B166" s="150"/>
      <c r="C166" s="150"/>
      <c r="D166" s="451" t="str">
        <f>D25</f>
        <v xml:space="preserve">  </v>
      </c>
      <c r="E166" s="451"/>
      <c r="F166" s="451"/>
      <c r="G166" s="451"/>
      <c r="H166" s="451"/>
      <c r="I166" s="451"/>
      <c r="J166" s="451"/>
      <c r="K166" s="451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259"/>
      <c r="BC166" s="259"/>
      <c r="BD166" s="259"/>
      <c r="BE166" s="259"/>
      <c r="BF166" s="259"/>
      <c r="BG166" s="163"/>
      <c r="BH166" s="160"/>
    </row>
    <row r="167" spans="1:68" s="192" customFormat="1" ht="14.45" customHeight="1">
      <c r="A167" s="152"/>
      <c r="B167" s="150"/>
      <c r="C167" s="150"/>
      <c r="D167" s="451"/>
      <c r="E167" s="451"/>
      <c r="F167" s="451"/>
      <c r="G167" s="451"/>
      <c r="H167" s="451"/>
      <c r="I167" s="451"/>
      <c r="J167" s="451"/>
      <c r="K167" s="451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  <c r="AQ167" s="400"/>
      <c r="AR167" s="400"/>
      <c r="AS167" s="400"/>
      <c r="AT167" s="400"/>
      <c r="AU167" s="400"/>
      <c r="AV167" s="400"/>
      <c r="AW167" s="400"/>
      <c r="AX167" s="400"/>
      <c r="AY167" s="400"/>
      <c r="AZ167" s="400"/>
      <c r="BA167" s="400"/>
      <c r="BB167" s="259"/>
      <c r="BC167" s="259"/>
      <c r="BD167" s="259"/>
      <c r="BE167" s="259"/>
      <c r="BF167" s="259"/>
      <c r="BG167" s="163"/>
      <c r="BH167" s="160"/>
    </row>
    <row r="168" spans="1:68" s="192" customFormat="1" ht="14.45" customHeight="1">
      <c r="A168" s="152"/>
      <c r="B168" s="150"/>
      <c r="C168" s="150"/>
      <c r="D168" s="451"/>
      <c r="E168" s="451"/>
      <c r="F168" s="451"/>
      <c r="G168" s="451"/>
      <c r="H168" s="451"/>
      <c r="I168" s="451"/>
      <c r="J168" s="451"/>
      <c r="K168" s="451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0"/>
      <c r="AW168" s="400"/>
      <c r="AX168" s="400"/>
      <c r="AY168" s="400"/>
      <c r="AZ168" s="400"/>
      <c r="BA168" s="400"/>
      <c r="BB168" s="259"/>
      <c r="BC168" s="259"/>
      <c r="BD168" s="259"/>
      <c r="BE168" s="259"/>
      <c r="BF168" s="259"/>
      <c r="BG168" s="163"/>
      <c r="BH168" s="160"/>
    </row>
    <row r="169" spans="1:68" s="164" customFormat="1" ht="14.45" customHeight="1">
      <c r="A169" s="152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63"/>
      <c r="BH169" s="160"/>
    </row>
    <row r="170" spans="1:68" ht="31.5" customHeight="1" thickBot="1">
      <c r="A170" s="186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9"/>
      <c r="BH170" s="192"/>
    </row>
    <row r="171" spans="1:68" ht="33.75" customHeight="1" thickBot="1">
      <c r="A171" s="389" t="s">
        <v>770</v>
      </c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0"/>
      <c r="AC171" s="390"/>
      <c r="AD171" s="390"/>
      <c r="AE171" s="390"/>
      <c r="AF171" s="390"/>
      <c r="AG171" s="390"/>
      <c r="AH171" s="390"/>
      <c r="AI171" s="390"/>
      <c r="AJ171" s="390"/>
      <c r="AK171" s="390"/>
      <c r="AL171" s="390"/>
      <c r="AM171" s="390"/>
      <c r="AN171" s="390"/>
      <c r="AO171" s="390"/>
      <c r="AP171" s="390"/>
      <c r="AQ171" s="390"/>
      <c r="AR171" s="390"/>
      <c r="AS171" s="390"/>
      <c r="AT171" s="390"/>
      <c r="AU171" s="390"/>
      <c r="AV171" s="390"/>
      <c r="AW171" s="390"/>
      <c r="AX171" s="390"/>
      <c r="AY171" s="390"/>
      <c r="AZ171" s="390"/>
      <c r="BA171" s="390"/>
      <c r="BB171" s="390"/>
      <c r="BC171" s="390"/>
      <c r="BD171" s="390"/>
      <c r="BE171" s="390"/>
      <c r="BF171" s="390"/>
      <c r="BG171" s="391"/>
    </row>
    <row r="172" spans="1:68">
      <c r="A172" s="161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3"/>
      <c r="BM172" s="192"/>
      <c r="BN172" s="192"/>
    </row>
    <row r="173" spans="1:68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3"/>
      <c r="BM173" s="192"/>
      <c r="BN173" s="192"/>
    </row>
    <row r="174" spans="1:68" ht="15" customHeight="1">
      <c r="A174" s="161"/>
      <c r="B174" s="162"/>
      <c r="C174" s="162"/>
      <c r="G174" s="399" t="s">
        <v>222</v>
      </c>
      <c r="H174" s="399"/>
      <c r="I174" s="399"/>
      <c r="J174" s="399"/>
      <c r="K174" s="399"/>
      <c r="L174" s="399"/>
      <c r="M174" s="399"/>
      <c r="N174" s="399"/>
      <c r="O174" s="401" t="s">
        <v>774</v>
      </c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  <c r="AI174" s="402"/>
      <c r="AJ174" s="403"/>
      <c r="AK174" s="401" t="s">
        <v>228</v>
      </c>
      <c r="AL174" s="402"/>
      <c r="AM174" s="402"/>
      <c r="AN174" s="402"/>
      <c r="AO174" s="402"/>
      <c r="AP174" s="402"/>
      <c r="AQ174" s="402"/>
      <c r="AR174" s="403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3"/>
      <c r="BL174" s="164"/>
      <c r="BM174" s="164"/>
      <c r="BN174" s="164"/>
      <c r="BO174" s="162"/>
      <c r="BP174" s="162"/>
    </row>
    <row r="175" spans="1:68" ht="15" customHeight="1">
      <c r="A175" s="161"/>
      <c r="B175" s="162"/>
      <c r="C175" s="162"/>
      <c r="G175" s="451" t="str">
        <f>D25</f>
        <v xml:space="preserve">  </v>
      </c>
      <c r="H175" s="451"/>
      <c r="I175" s="451"/>
      <c r="J175" s="451"/>
      <c r="K175" s="451"/>
      <c r="L175" s="451"/>
      <c r="M175" s="451"/>
      <c r="N175" s="451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15"/>
      <c r="AL175" s="416"/>
      <c r="AM175" s="416"/>
      <c r="AN175" s="416"/>
      <c r="AO175" s="416"/>
      <c r="AP175" s="416"/>
      <c r="AQ175" s="416"/>
      <c r="AR175" s="417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3"/>
      <c r="BL175" s="164"/>
      <c r="BM175" s="164"/>
      <c r="BN175" s="164"/>
      <c r="BO175" s="162"/>
      <c r="BP175" s="162"/>
    </row>
    <row r="176" spans="1:68">
      <c r="A176" s="161"/>
      <c r="B176" s="162"/>
      <c r="C176" s="162"/>
      <c r="G176" s="451"/>
      <c r="H176" s="451"/>
      <c r="I176" s="451"/>
      <c r="J176" s="451"/>
      <c r="K176" s="451"/>
      <c r="L176" s="451"/>
      <c r="M176" s="451"/>
      <c r="N176" s="451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21"/>
      <c r="AL176" s="422"/>
      <c r="AM176" s="422"/>
      <c r="AN176" s="422"/>
      <c r="AO176" s="422"/>
      <c r="AP176" s="422"/>
      <c r="AQ176" s="422"/>
      <c r="AR176" s="423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3"/>
      <c r="BL176" s="164"/>
      <c r="BM176" s="164"/>
      <c r="BN176" s="164"/>
      <c r="BO176" s="162"/>
      <c r="BP176" s="162"/>
    </row>
    <row r="177" spans="1:68">
      <c r="A177" s="161"/>
      <c r="B177" s="162"/>
      <c r="C177" s="162"/>
      <c r="G177" s="451"/>
      <c r="H177" s="451"/>
      <c r="I177" s="451"/>
      <c r="J177" s="451"/>
      <c r="K177" s="451"/>
      <c r="L177" s="451"/>
      <c r="M177" s="451"/>
      <c r="N177" s="451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15"/>
      <c r="AL177" s="416"/>
      <c r="AM177" s="416"/>
      <c r="AN177" s="416"/>
      <c r="AO177" s="416"/>
      <c r="AP177" s="416"/>
      <c r="AQ177" s="416"/>
      <c r="AR177" s="417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3"/>
      <c r="BL177" s="164"/>
      <c r="BM177" s="164"/>
      <c r="BN177" s="164"/>
      <c r="BO177" s="162"/>
      <c r="BP177" s="162"/>
    </row>
    <row r="178" spans="1:68">
      <c r="A178" s="161"/>
      <c r="B178" s="162"/>
      <c r="C178" s="162"/>
      <c r="G178" s="451"/>
      <c r="H178" s="451"/>
      <c r="I178" s="451"/>
      <c r="J178" s="451"/>
      <c r="K178" s="451"/>
      <c r="L178" s="451"/>
      <c r="M178" s="451"/>
      <c r="N178" s="451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21"/>
      <c r="AL178" s="422"/>
      <c r="AM178" s="422"/>
      <c r="AN178" s="422"/>
      <c r="AO178" s="422"/>
      <c r="AP178" s="422"/>
      <c r="AQ178" s="422"/>
      <c r="AR178" s="423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3"/>
      <c r="BL178" s="164"/>
      <c r="BM178" s="164"/>
      <c r="BN178" s="164"/>
      <c r="BO178" s="162"/>
      <c r="BP178" s="162"/>
    </row>
    <row r="179" spans="1:68">
      <c r="A179" s="161"/>
      <c r="B179" s="162"/>
      <c r="C179" s="162"/>
      <c r="G179" s="451"/>
      <c r="H179" s="451"/>
      <c r="I179" s="451"/>
      <c r="J179" s="451"/>
      <c r="K179" s="451"/>
      <c r="L179" s="451"/>
      <c r="M179" s="451"/>
      <c r="N179" s="451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15"/>
      <c r="AL179" s="416"/>
      <c r="AM179" s="416"/>
      <c r="AN179" s="416"/>
      <c r="AO179" s="416"/>
      <c r="AP179" s="416"/>
      <c r="AQ179" s="416"/>
      <c r="AR179" s="417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3"/>
      <c r="BL179" s="164"/>
      <c r="BM179" s="164"/>
      <c r="BN179" s="164"/>
      <c r="BO179" s="162"/>
      <c r="BP179" s="162"/>
    </row>
    <row r="180" spans="1:68">
      <c r="A180" s="161"/>
      <c r="B180" s="162"/>
      <c r="C180" s="162"/>
      <c r="G180" s="451"/>
      <c r="H180" s="451"/>
      <c r="I180" s="451"/>
      <c r="J180" s="451"/>
      <c r="K180" s="451"/>
      <c r="L180" s="451"/>
      <c r="M180" s="451"/>
      <c r="N180" s="451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21"/>
      <c r="AL180" s="422"/>
      <c r="AM180" s="422"/>
      <c r="AN180" s="422"/>
      <c r="AO180" s="422"/>
      <c r="AP180" s="422"/>
      <c r="AQ180" s="422"/>
      <c r="AR180" s="423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3"/>
      <c r="BL180" s="164"/>
      <c r="BM180" s="164"/>
      <c r="BN180" s="164"/>
      <c r="BO180" s="162"/>
      <c r="BP180" s="162"/>
    </row>
    <row r="181" spans="1:68">
      <c r="A181" s="161"/>
      <c r="B181" s="162"/>
      <c r="C181" s="162"/>
      <c r="G181" s="451"/>
      <c r="H181" s="451"/>
      <c r="I181" s="451"/>
      <c r="J181" s="451"/>
      <c r="K181" s="451"/>
      <c r="L181" s="451"/>
      <c r="M181" s="451"/>
      <c r="N181" s="451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15"/>
      <c r="AL181" s="416"/>
      <c r="AM181" s="416"/>
      <c r="AN181" s="416"/>
      <c r="AO181" s="416"/>
      <c r="AP181" s="416"/>
      <c r="AQ181" s="416"/>
      <c r="AR181" s="417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3"/>
      <c r="BL181" s="164"/>
      <c r="BM181" s="164"/>
      <c r="BN181" s="164"/>
      <c r="BO181" s="162"/>
      <c r="BP181" s="162"/>
    </row>
    <row r="182" spans="1:68" ht="14.25" customHeight="1">
      <c r="A182" s="161"/>
      <c r="B182" s="162"/>
      <c r="C182" s="162"/>
      <c r="G182" s="451"/>
      <c r="H182" s="451"/>
      <c r="I182" s="451"/>
      <c r="J182" s="451"/>
      <c r="K182" s="451"/>
      <c r="L182" s="451"/>
      <c r="M182" s="451"/>
      <c r="N182" s="451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21"/>
      <c r="AL182" s="422"/>
      <c r="AM182" s="422"/>
      <c r="AN182" s="422"/>
      <c r="AO182" s="422"/>
      <c r="AP182" s="422"/>
      <c r="AQ182" s="422"/>
      <c r="AR182" s="423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3"/>
      <c r="BL182" s="164"/>
      <c r="BM182" s="164"/>
      <c r="BN182" s="164"/>
      <c r="BO182" s="162"/>
      <c r="BP182" s="162"/>
    </row>
    <row r="183" spans="1:68">
      <c r="A183" s="161"/>
      <c r="B183" s="162"/>
      <c r="C183" s="162"/>
      <c r="G183" s="451"/>
      <c r="H183" s="451"/>
      <c r="I183" s="451"/>
      <c r="J183" s="451"/>
      <c r="K183" s="451"/>
      <c r="L183" s="451"/>
      <c r="M183" s="451"/>
      <c r="N183" s="451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15"/>
      <c r="AL183" s="416"/>
      <c r="AM183" s="416"/>
      <c r="AN183" s="416"/>
      <c r="AO183" s="416"/>
      <c r="AP183" s="416"/>
      <c r="AQ183" s="416"/>
      <c r="AR183" s="417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3"/>
      <c r="BL183" s="164"/>
      <c r="BM183" s="164"/>
      <c r="BN183" s="164"/>
      <c r="BO183" s="162"/>
      <c r="BP183" s="162"/>
    </row>
    <row r="184" spans="1:68">
      <c r="A184" s="161"/>
      <c r="B184" s="162"/>
      <c r="C184" s="162"/>
      <c r="G184" s="451"/>
      <c r="H184" s="451"/>
      <c r="I184" s="451"/>
      <c r="J184" s="451"/>
      <c r="K184" s="451"/>
      <c r="L184" s="451"/>
      <c r="M184" s="451"/>
      <c r="N184" s="451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21"/>
      <c r="AL184" s="422"/>
      <c r="AM184" s="422"/>
      <c r="AN184" s="422"/>
      <c r="AO184" s="422"/>
      <c r="AP184" s="422"/>
      <c r="AQ184" s="422"/>
      <c r="AR184" s="423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3"/>
      <c r="BL184" s="164"/>
      <c r="BM184" s="164"/>
      <c r="BN184" s="164"/>
      <c r="BO184" s="162"/>
      <c r="BP184" s="162"/>
    </row>
    <row r="185" spans="1:68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39"/>
      <c r="AG185" s="162"/>
      <c r="AH185" s="2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3"/>
      <c r="BL185" s="164"/>
      <c r="BM185" s="164"/>
      <c r="BN185" s="164"/>
      <c r="BO185" s="162"/>
      <c r="BP185" s="162"/>
    </row>
    <row r="186" spans="1:68" ht="15.75" customHeight="1" thickBot="1">
      <c r="A186" s="186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288"/>
      <c r="AG186" s="187"/>
      <c r="AH186" s="289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9"/>
      <c r="BL186" s="164"/>
      <c r="BM186" s="164"/>
      <c r="BN186" s="164"/>
      <c r="BO186" s="162"/>
      <c r="BP186" s="162"/>
    </row>
    <row r="187" spans="1:68">
      <c r="AF187" s="260"/>
      <c r="AH187" s="262"/>
      <c r="BL187" s="164"/>
      <c r="BM187" s="164"/>
      <c r="BN187" s="201"/>
      <c r="BO187" s="162"/>
      <c r="BP187" s="162"/>
    </row>
    <row r="188" spans="1:68">
      <c r="AF188" s="260"/>
      <c r="AH188" s="262"/>
      <c r="BL188" s="164"/>
      <c r="BM188" s="164"/>
      <c r="BN188" s="201"/>
      <c r="BO188" s="162"/>
      <c r="BP188" s="162"/>
    </row>
    <row r="189" spans="1:68">
      <c r="BL189" s="192"/>
      <c r="BM189" s="164"/>
      <c r="BN189" s="164"/>
      <c r="BO189" s="162"/>
    </row>
    <row r="190" spans="1:68">
      <c r="BL190" s="192"/>
      <c r="BM190" s="164"/>
      <c r="BN190" s="164"/>
      <c r="BO190" s="162"/>
    </row>
    <row r="191" spans="1:68">
      <c r="BL191" s="192"/>
      <c r="BM191" s="164"/>
      <c r="BN191" s="164"/>
      <c r="BO191" s="162"/>
    </row>
    <row r="192" spans="1:68">
      <c r="BL192" s="192"/>
      <c r="BM192" s="164"/>
      <c r="BN192" s="164"/>
      <c r="BO192" s="162"/>
    </row>
    <row r="193" spans="64:67">
      <c r="BL193" s="192"/>
      <c r="BM193" s="164"/>
      <c r="BN193" s="164"/>
      <c r="BO193" s="162"/>
    </row>
    <row r="194" spans="64:67">
      <c r="BL194" s="192"/>
      <c r="BM194" s="164"/>
      <c r="BN194" s="164"/>
      <c r="BO194" s="162"/>
    </row>
    <row r="195" spans="64:67">
      <c r="BM195" s="162"/>
      <c r="BN195" s="162"/>
      <c r="BO195" s="162"/>
    </row>
    <row r="196" spans="64:67">
      <c r="BM196" s="162"/>
      <c r="BN196" s="162"/>
      <c r="BO196" s="162"/>
    </row>
    <row r="197" spans="64:67">
      <c r="BM197" s="162"/>
      <c r="BN197" s="162"/>
      <c r="BO197" s="162"/>
    </row>
  </sheetData>
  <sheetProtection algorithmName="SHA-512" hashValue="kVNal6UZydP1aSqecE4Kaqc9PKSJ23Rp1QBzDWjDeE586UjhEdhqJRMnz3OIcdOWdBeyd6YcMGpMiDD71+Ingg==" saltValue="MVoJMKCWjVMQ369QTJrFlA==" spinCount="100000" sheet="1" formatColumns="0" formatRows="0"/>
  <customSheetViews>
    <customSheetView guid="{329F5593-0D6B-4C21-9FD0-52C333171BDF}" scale="80" showPageBreaks="1" showGridLines="0" printArea="1" hiddenRows="1" state="hidden" view="pageBreakPreview" topLeftCell="A88">
      <selection activeCell="AQ107" sqref="AQ107:BB108"/>
      <pageMargins left="0.19685039370078741" right="0.23622047244094491" top="0.19685039370078741" bottom="0.19685039370078741" header="0.31496062992125984" footer="0.31496062992125984"/>
      <printOptions horizontalCentered="1" verticalCentered="1"/>
      <pageSetup paperSize="14" scale="33" orientation="portrait" horizontalDpi="4294967294" verticalDpi="4294967294" r:id="rId1"/>
      <headerFooter>
        <oddFooter>&amp;R&amp;"Arial Narrow,Normal"&amp;7Fecha de versión: 10 de octubre de 2017</oddFooter>
      </headerFooter>
    </customSheetView>
  </customSheetViews>
  <mergeCells count="467">
    <mergeCell ref="G174:N174"/>
    <mergeCell ref="O174:AJ174"/>
    <mergeCell ref="AK174:AR174"/>
    <mergeCell ref="G175:N184"/>
    <mergeCell ref="O175:AJ176"/>
    <mergeCell ref="AK175:AR176"/>
    <mergeCell ref="O177:AJ178"/>
    <mergeCell ref="AK177:AR178"/>
    <mergeCell ref="O179:AJ180"/>
    <mergeCell ref="AK179:AR180"/>
    <mergeCell ref="O181:AJ182"/>
    <mergeCell ref="AK181:AR182"/>
    <mergeCell ref="O183:AJ184"/>
    <mergeCell ref="AK183:AR184"/>
    <mergeCell ref="G160:K160"/>
    <mergeCell ref="A162:BG162"/>
    <mergeCell ref="D165:K165"/>
    <mergeCell ref="L165:AD165"/>
    <mergeCell ref="AE165:BA165"/>
    <mergeCell ref="D166:K168"/>
    <mergeCell ref="L166:AD168"/>
    <mergeCell ref="AE166:BA168"/>
    <mergeCell ref="A171:BG171"/>
    <mergeCell ref="D157:D159"/>
    <mergeCell ref="E157:F157"/>
    <mergeCell ref="G157:K157"/>
    <mergeCell ref="L157:AG159"/>
    <mergeCell ref="AH157:AM159"/>
    <mergeCell ref="AN157:AN159"/>
    <mergeCell ref="AO157:AQ159"/>
    <mergeCell ref="AR157:AU159"/>
    <mergeCell ref="E158:F158"/>
    <mergeCell ref="G158:K158"/>
    <mergeCell ref="E159:F159"/>
    <mergeCell ref="G159:K159"/>
    <mergeCell ref="D154:D156"/>
    <mergeCell ref="E154:F154"/>
    <mergeCell ref="G154:K154"/>
    <mergeCell ref="L154:AG156"/>
    <mergeCell ref="AH154:AM156"/>
    <mergeCell ref="AN154:AN156"/>
    <mergeCell ref="AO154:AQ156"/>
    <mergeCell ref="AR154:AU156"/>
    <mergeCell ref="E155:F155"/>
    <mergeCell ref="G155:K155"/>
    <mergeCell ref="E156:F156"/>
    <mergeCell ref="G156:K156"/>
    <mergeCell ref="D151:D153"/>
    <mergeCell ref="E151:F151"/>
    <mergeCell ref="G151:K151"/>
    <mergeCell ref="L151:AG153"/>
    <mergeCell ref="AH151:AM153"/>
    <mergeCell ref="AN151:AN153"/>
    <mergeCell ref="AO151:AQ153"/>
    <mergeCell ref="AR151:AU153"/>
    <mergeCell ref="E152:F152"/>
    <mergeCell ref="G152:K152"/>
    <mergeCell ref="E153:F153"/>
    <mergeCell ref="G153:K153"/>
    <mergeCell ref="A142:BG142"/>
    <mergeCell ref="D146:K146"/>
    <mergeCell ref="D147:K147"/>
    <mergeCell ref="L147:AG147"/>
    <mergeCell ref="AH147:AM147"/>
    <mergeCell ref="AO147:AQ147"/>
    <mergeCell ref="AR147:AU147"/>
    <mergeCell ref="D148:D150"/>
    <mergeCell ref="E148:F148"/>
    <mergeCell ref="G148:K148"/>
    <mergeCell ref="L148:AG150"/>
    <mergeCell ref="AH148:AM150"/>
    <mergeCell ref="AN148:AN150"/>
    <mergeCell ref="AO148:AQ150"/>
    <mergeCell ref="AR148:AU150"/>
    <mergeCell ref="E149:F149"/>
    <mergeCell ref="G149:K149"/>
    <mergeCell ref="E150:F150"/>
    <mergeCell ref="G150:K150"/>
    <mergeCell ref="BN132:BP132"/>
    <mergeCell ref="AA133:AA134"/>
    <mergeCell ref="AB133:AC134"/>
    <mergeCell ref="AD133:AE134"/>
    <mergeCell ref="AF133:AG134"/>
    <mergeCell ref="AH133:AI134"/>
    <mergeCell ref="AJ133:AK134"/>
    <mergeCell ref="R134:W134"/>
    <mergeCell ref="R135:W135"/>
    <mergeCell ref="AA135:AA136"/>
    <mergeCell ref="AB135:AC136"/>
    <mergeCell ref="AD135:AE136"/>
    <mergeCell ref="AF135:AG136"/>
    <mergeCell ref="AH135:AI136"/>
    <mergeCell ref="AJ135:AK136"/>
    <mergeCell ref="R136:W136"/>
    <mergeCell ref="BM127:BO128"/>
    <mergeCell ref="R128:W128"/>
    <mergeCell ref="AB128:AC128"/>
    <mergeCell ref="AD128:AE128"/>
    <mergeCell ref="AF128:AG128"/>
    <mergeCell ref="AH128:AI128"/>
    <mergeCell ref="AJ128:AK128"/>
    <mergeCell ref="BU128:BU129"/>
    <mergeCell ref="BV128:BV129"/>
    <mergeCell ref="R129:W129"/>
    <mergeCell ref="Z129:Z138"/>
    <mergeCell ref="AA129:AA130"/>
    <mergeCell ref="AB129:AC130"/>
    <mergeCell ref="AD129:AE130"/>
    <mergeCell ref="AF129:AG130"/>
    <mergeCell ref="AH129:AI130"/>
    <mergeCell ref="AJ129:AK130"/>
    <mergeCell ref="R130:W130"/>
    <mergeCell ref="AN130:AZ130"/>
    <mergeCell ref="R131:W131"/>
    <mergeCell ref="AA131:AA132"/>
    <mergeCell ref="AB131:AC132"/>
    <mergeCell ref="AD131:AE132"/>
    <mergeCell ref="AF131:AG132"/>
    <mergeCell ref="BO116:BQ116"/>
    <mergeCell ref="A117:BG117"/>
    <mergeCell ref="BM118:BM120"/>
    <mergeCell ref="C119:R119"/>
    <mergeCell ref="B121:F121"/>
    <mergeCell ref="L121:P121"/>
    <mergeCell ref="Q121:R121"/>
    <mergeCell ref="Z125:AK125"/>
    <mergeCell ref="D126:G126"/>
    <mergeCell ref="AJ108:AK110"/>
    <mergeCell ref="AL108:AL110"/>
    <mergeCell ref="AM108:AM110"/>
    <mergeCell ref="AN108:AN110"/>
    <mergeCell ref="AO108:AO110"/>
    <mergeCell ref="AP108:AP110"/>
    <mergeCell ref="C109:E109"/>
    <mergeCell ref="F109:I109"/>
    <mergeCell ref="C110:E110"/>
    <mergeCell ref="B108:B110"/>
    <mergeCell ref="C108:E108"/>
    <mergeCell ref="F108:I108"/>
    <mergeCell ref="J108:W110"/>
    <mergeCell ref="X108:Y110"/>
    <mergeCell ref="Z108:AA110"/>
    <mergeCell ref="AB108:AC110"/>
    <mergeCell ref="AD108:AE110"/>
    <mergeCell ref="AF108:AG110"/>
    <mergeCell ref="B105:B107"/>
    <mergeCell ref="C105:E105"/>
    <mergeCell ref="F105:I105"/>
    <mergeCell ref="J105:W107"/>
    <mergeCell ref="X105:Y107"/>
    <mergeCell ref="Z105:AA107"/>
    <mergeCell ref="AB105:AC107"/>
    <mergeCell ref="AD105:AE107"/>
    <mergeCell ref="AF105:AG107"/>
    <mergeCell ref="C106:E106"/>
    <mergeCell ref="F106:I106"/>
    <mergeCell ref="C107:E107"/>
    <mergeCell ref="F107:I107"/>
    <mergeCell ref="B102:B104"/>
    <mergeCell ref="C102:E102"/>
    <mergeCell ref="F102:I102"/>
    <mergeCell ref="J102:W104"/>
    <mergeCell ref="X102:Y104"/>
    <mergeCell ref="Z102:AA104"/>
    <mergeCell ref="AB102:AC104"/>
    <mergeCell ref="AD102:AE104"/>
    <mergeCell ref="AF102:AG104"/>
    <mergeCell ref="C103:E103"/>
    <mergeCell ref="F103:I103"/>
    <mergeCell ref="C104:E104"/>
    <mergeCell ref="F104:I104"/>
    <mergeCell ref="AH99:AI101"/>
    <mergeCell ref="AJ99:AK101"/>
    <mergeCell ref="AL99:AL101"/>
    <mergeCell ref="AM99:AM101"/>
    <mergeCell ref="AN99:AN101"/>
    <mergeCell ref="AO99:AO101"/>
    <mergeCell ref="AP99:AP101"/>
    <mergeCell ref="AQ99:AQ110"/>
    <mergeCell ref="BX99:BX103"/>
    <mergeCell ref="AH102:AI104"/>
    <mergeCell ref="AJ102:AK104"/>
    <mergeCell ref="AL102:AL104"/>
    <mergeCell ref="AM102:AM104"/>
    <mergeCell ref="AN102:AN104"/>
    <mergeCell ref="AO102:AO104"/>
    <mergeCell ref="AP102:AP104"/>
    <mergeCell ref="AH105:AI107"/>
    <mergeCell ref="AJ105:AK107"/>
    <mergeCell ref="AL105:AL107"/>
    <mergeCell ref="AM105:AM107"/>
    <mergeCell ref="AN105:AN107"/>
    <mergeCell ref="AO105:AO107"/>
    <mergeCell ref="AP105:AP107"/>
    <mergeCell ref="AH108:AI110"/>
    <mergeCell ref="B99:B101"/>
    <mergeCell ref="C99:E99"/>
    <mergeCell ref="F99:I99"/>
    <mergeCell ref="J99:W101"/>
    <mergeCell ref="X99:Y101"/>
    <mergeCell ref="Z99:AA101"/>
    <mergeCell ref="AB99:AC101"/>
    <mergeCell ref="AD99:AE101"/>
    <mergeCell ref="AF99:AG101"/>
    <mergeCell ref="C100:E100"/>
    <mergeCell ref="F100:I100"/>
    <mergeCell ref="C101:E101"/>
    <mergeCell ref="F101:I101"/>
    <mergeCell ref="AO94:AO96"/>
    <mergeCell ref="AP94:AP96"/>
    <mergeCell ref="C95:E95"/>
    <mergeCell ref="F95:I95"/>
    <mergeCell ref="C96:E96"/>
    <mergeCell ref="F96:I96"/>
    <mergeCell ref="B98:I98"/>
    <mergeCell ref="J98:W98"/>
    <mergeCell ref="X98:Y98"/>
    <mergeCell ref="Z98:AA98"/>
    <mergeCell ref="AB98:AC98"/>
    <mergeCell ref="AD98:AE98"/>
    <mergeCell ref="AF98:AG98"/>
    <mergeCell ref="AH98:AI98"/>
    <mergeCell ref="AJ98:AK98"/>
    <mergeCell ref="B94:B96"/>
    <mergeCell ref="C94:E94"/>
    <mergeCell ref="F94:I94"/>
    <mergeCell ref="J94:W96"/>
    <mergeCell ref="X94:Y96"/>
    <mergeCell ref="Z94:AA96"/>
    <mergeCell ref="AB94:AC96"/>
    <mergeCell ref="AD94:AE96"/>
    <mergeCell ref="AF94:AG96"/>
    <mergeCell ref="F90:I90"/>
    <mergeCell ref="B91:B93"/>
    <mergeCell ref="C91:E91"/>
    <mergeCell ref="F91:I91"/>
    <mergeCell ref="J91:W93"/>
    <mergeCell ref="X91:Y93"/>
    <mergeCell ref="Z91:AA93"/>
    <mergeCell ref="AB91:AC93"/>
    <mergeCell ref="AD91:AE93"/>
    <mergeCell ref="C92:E92"/>
    <mergeCell ref="F92:I92"/>
    <mergeCell ref="C93:E93"/>
    <mergeCell ref="F93:I93"/>
    <mergeCell ref="BX85:BX89"/>
    <mergeCell ref="C86:E86"/>
    <mergeCell ref="F86:I86"/>
    <mergeCell ref="C87:E87"/>
    <mergeCell ref="F87:I87"/>
    <mergeCell ref="B88:B90"/>
    <mergeCell ref="C88:E88"/>
    <mergeCell ref="F88:I88"/>
    <mergeCell ref="J88:W90"/>
    <mergeCell ref="X88:Y90"/>
    <mergeCell ref="Z88:AA90"/>
    <mergeCell ref="AB88:AC90"/>
    <mergeCell ref="AD88:AE90"/>
    <mergeCell ref="AF88:AG90"/>
    <mergeCell ref="AH88:AI90"/>
    <mergeCell ref="AJ88:AK90"/>
    <mergeCell ref="AL88:AL90"/>
    <mergeCell ref="AM88:AM90"/>
    <mergeCell ref="AN88:AN90"/>
    <mergeCell ref="AO88:AO90"/>
    <mergeCell ref="AP88:AP90"/>
    <mergeCell ref="C89:E89"/>
    <mergeCell ref="F89:I89"/>
    <mergeCell ref="C90:E90"/>
    <mergeCell ref="D64:I64"/>
    <mergeCell ref="R65:W65"/>
    <mergeCell ref="J66:P66"/>
    <mergeCell ref="R66:W66"/>
    <mergeCell ref="F68:G68"/>
    <mergeCell ref="H68:I68"/>
    <mergeCell ref="A71:BG71"/>
    <mergeCell ref="J76:R76"/>
    <mergeCell ref="W76:AF76"/>
    <mergeCell ref="R67:W67"/>
    <mergeCell ref="A60:H60"/>
    <mergeCell ref="I60:T60"/>
    <mergeCell ref="AA60:AA61"/>
    <mergeCell ref="AB60:AC61"/>
    <mergeCell ref="AD60:AE61"/>
    <mergeCell ref="AF60:AG61"/>
    <mergeCell ref="AH60:AI61"/>
    <mergeCell ref="AJ60:AK61"/>
    <mergeCell ref="I61:X61"/>
    <mergeCell ref="AJ56:AK57"/>
    <mergeCell ref="AD54:AE55"/>
    <mergeCell ref="AF54:AG55"/>
    <mergeCell ref="AH54:AI55"/>
    <mergeCell ref="AJ54:AK55"/>
    <mergeCell ref="AN54:AZ54"/>
    <mergeCell ref="J57:P57"/>
    <mergeCell ref="R57:W57"/>
    <mergeCell ref="R58:W58"/>
    <mergeCell ref="AA58:AA59"/>
    <mergeCell ref="AB58:AC59"/>
    <mergeCell ref="AD58:AE59"/>
    <mergeCell ref="AF58:AG59"/>
    <mergeCell ref="AH58:AI59"/>
    <mergeCell ref="AJ58:AK59"/>
    <mergeCell ref="D30:BC30"/>
    <mergeCell ref="D31:X31"/>
    <mergeCell ref="Y31:BC31"/>
    <mergeCell ref="D45:BC45"/>
    <mergeCell ref="A47:BG47"/>
    <mergeCell ref="BM47:BO48"/>
    <mergeCell ref="Z48:AK48"/>
    <mergeCell ref="BU48:BU49"/>
    <mergeCell ref="BV48:BV49"/>
    <mergeCell ref="D49:G49"/>
    <mergeCell ref="D17:BC17"/>
    <mergeCell ref="I19:N19"/>
    <mergeCell ref="O19:AK19"/>
    <mergeCell ref="AO19:BF19"/>
    <mergeCell ref="D20:H20"/>
    <mergeCell ref="J20:L20"/>
    <mergeCell ref="O20:AN20"/>
    <mergeCell ref="AP20:BC20"/>
    <mergeCell ref="AP21:BC21"/>
    <mergeCell ref="D19:H19"/>
    <mergeCell ref="A1:O4"/>
    <mergeCell ref="P1:BG4"/>
    <mergeCell ref="K6:BD6"/>
    <mergeCell ref="K8:BD8"/>
    <mergeCell ref="AN10:AQ10"/>
    <mergeCell ref="AS10:BD10"/>
    <mergeCell ref="AS11:BE11"/>
    <mergeCell ref="A15:BG15"/>
    <mergeCell ref="D16:BE16"/>
    <mergeCell ref="D6:G6"/>
    <mergeCell ref="D8:G8"/>
    <mergeCell ref="D10:I10"/>
    <mergeCell ref="K10:AJ10"/>
    <mergeCell ref="M13:T13"/>
    <mergeCell ref="V13:AJ13"/>
    <mergeCell ref="AP22:BC22"/>
    <mergeCell ref="AP23:BC23"/>
    <mergeCell ref="D34:I34"/>
    <mergeCell ref="D35:I35"/>
    <mergeCell ref="D32:I32"/>
    <mergeCell ref="D33:I33"/>
    <mergeCell ref="J32:X32"/>
    <mergeCell ref="Y32:AH32"/>
    <mergeCell ref="AI32:BC32"/>
    <mergeCell ref="J33:X33"/>
    <mergeCell ref="Y33:AH33"/>
    <mergeCell ref="AI33:BC33"/>
    <mergeCell ref="J34:X34"/>
    <mergeCell ref="Y34:AH34"/>
    <mergeCell ref="AI34:BC34"/>
    <mergeCell ref="J35:X35"/>
    <mergeCell ref="Y35:AH35"/>
    <mergeCell ref="AI35:BC35"/>
    <mergeCell ref="D24:BE24"/>
    <mergeCell ref="D25:BC25"/>
    <mergeCell ref="D27:AM27"/>
    <mergeCell ref="AO27:BC27"/>
    <mergeCell ref="D28:AM28"/>
    <mergeCell ref="AO28:BC28"/>
    <mergeCell ref="AH51:AI51"/>
    <mergeCell ref="AJ51:AK51"/>
    <mergeCell ref="A52:F52"/>
    <mergeCell ref="AA54:AA55"/>
    <mergeCell ref="AB54:AC55"/>
    <mergeCell ref="D36:I36"/>
    <mergeCell ref="D37:I37"/>
    <mergeCell ref="J36:X36"/>
    <mergeCell ref="Y36:AH36"/>
    <mergeCell ref="AI36:BC36"/>
    <mergeCell ref="J37:X37"/>
    <mergeCell ref="Y37:AH37"/>
    <mergeCell ref="AI37:BC37"/>
    <mergeCell ref="D38:BC39"/>
    <mergeCell ref="A50:H50"/>
    <mergeCell ref="AB50:AK50"/>
    <mergeCell ref="R55:W55"/>
    <mergeCell ref="AN55:AZ56"/>
    <mergeCell ref="R56:W56"/>
    <mergeCell ref="AA56:AA57"/>
    <mergeCell ref="AB56:AC57"/>
    <mergeCell ref="AD56:AE57"/>
    <mergeCell ref="AF56:AG57"/>
    <mergeCell ref="AH56:AI57"/>
    <mergeCell ref="AP85:AP87"/>
    <mergeCell ref="AQ85:AQ96"/>
    <mergeCell ref="AF91:AG93"/>
    <mergeCell ref="AH91:AI93"/>
    <mergeCell ref="AJ91:AK93"/>
    <mergeCell ref="D40:BC40"/>
    <mergeCell ref="D41:BC41"/>
    <mergeCell ref="D42:BC42"/>
    <mergeCell ref="D43:BC43"/>
    <mergeCell ref="D44:BC44"/>
    <mergeCell ref="A51:F51"/>
    <mergeCell ref="I51:X51"/>
    <mergeCell ref="AB51:AC51"/>
    <mergeCell ref="R62:W62"/>
    <mergeCell ref="Z52:Z61"/>
    <mergeCell ref="AA52:AA53"/>
    <mergeCell ref="AB52:AC53"/>
    <mergeCell ref="AD52:AE53"/>
    <mergeCell ref="AF52:AG53"/>
    <mergeCell ref="AH52:AI53"/>
    <mergeCell ref="AJ52:AK53"/>
    <mergeCell ref="R54:W54"/>
    <mergeCell ref="AD51:AE51"/>
    <mergeCell ref="AF51:AG51"/>
    <mergeCell ref="AB85:AC87"/>
    <mergeCell ref="AD85:AE87"/>
    <mergeCell ref="AF85:AG87"/>
    <mergeCell ref="AH85:AI87"/>
    <mergeCell ref="AJ85:AK87"/>
    <mergeCell ref="AL85:AL87"/>
    <mergeCell ref="AM85:AM87"/>
    <mergeCell ref="AN85:AN87"/>
    <mergeCell ref="AO85:AO87"/>
    <mergeCell ref="AJ137:AK138"/>
    <mergeCell ref="J138:P138"/>
    <mergeCell ref="R138:W138"/>
    <mergeCell ref="AL91:AL93"/>
    <mergeCell ref="AM91:AM93"/>
    <mergeCell ref="J131:P131"/>
    <mergeCell ref="AH131:AI132"/>
    <mergeCell ref="AJ131:AK132"/>
    <mergeCell ref="AN131:AZ132"/>
    <mergeCell ref="P113:AB113"/>
    <mergeCell ref="AC113:AN113"/>
    <mergeCell ref="P114:AB114"/>
    <mergeCell ref="AC114:AN114"/>
    <mergeCell ref="R127:W127"/>
    <mergeCell ref="AB127:AK127"/>
    <mergeCell ref="E129:P129"/>
    <mergeCell ref="AN91:AN93"/>
    <mergeCell ref="AO91:AO93"/>
    <mergeCell ref="AP91:AP93"/>
    <mergeCell ref="AH94:AI96"/>
    <mergeCell ref="AJ94:AK96"/>
    <mergeCell ref="AL94:AL96"/>
    <mergeCell ref="AM94:AM96"/>
    <mergeCell ref="AN94:AN96"/>
    <mergeCell ref="D55:I55"/>
    <mergeCell ref="X84:Y84"/>
    <mergeCell ref="Z84:AA84"/>
    <mergeCell ref="AB84:AC84"/>
    <mergeCell ref="AD84:AE84"/>
    <mergeCell ref="AF84:AG84"/>
    <mergeCell ref="AH84:AI84"/>
    <mergeCell ref="R137:W137"/>
    <mergeCell ref="AA137:AA138"/>
    <mergeCell ref="AB137:AC138"/>
    <mergeCell ref="AD137:AE138"/>
    <mergeCell ref="AF137:AG138"/>
    <mergeCell ref="AH137:AI138"/>
    <mergeCell ref="F110:I110"/>
    <mergeCell ref="A82:BG82"/>
    <mergeCell ref="B84:I84"/>
    <mergeCell ref="J84:W84"/>
    <mergeCell ref="AJ84:AK84"/>
    <mergeCell ref="B85:B87"/>
    <mergeCell ref="C85:E85"/>
    <mergeCell ref="F85:I85"/>
    <mergeCell ref="J85:W87"/>
    <mergeCell ref="X85:Y87"/>
    <mergeCell ref="Z85:AA87"/>
  </mergeCells>
  <conditionalFormatting sqref="AK13:AL13">
    <cfRule type="expression" dxfId="177" priority="61">
      <formula>$BN$188=1</formula>
    </cfRule>
  </conditionalFormatting>
  <conditionalFormatting sqref="G52:W52">
    <cfRule type="expression" dxfId="176" priority="60">
      <formula>$I$51&lt;&gt;""</formula>
    </cfRule>
  </conditionalFormatting>
  <conditionalFormatting sqref="D64">
    <cfRule type="expression" dxfId="175" priority="59">
      <formula>$AK$13&lt;&gt;1</formula>
    </cfRule>
  </conditionalFormatting>
  <conditionalFormatting sqref="B85:E85 B86:B96">
    <cfRule type="expression" dxfId="174" priority="58">
      <formula>$AK$13&lt;&gt;4</formula>
    </cfRule>
  </conditionalFormatting>
  <conditionalFormatting sqref="C100:E110">
    <cfRule type="expression" dxfId="173" priority="54">
      <formula>$AK$13&lt;&gt;4</formula>
    </cfRule>
  </conditionalFormatting>
  <conditionalFormatting sqref="F100:I110">
    <cfRule type="expression" dxfId="172" priority="52">
      <formula>$AK$13&lt;&gt;4</formula>
    </cfRule>
  </conditionalFormatting>
  <conditionalFormatting sqref="C86:E96">
    <cfRule type="expression" dxfId="171" priority="57">
      <formula>$AK$13&lt;&gt;4</formula>
    </cfRule>
  </conditionalFormatting>
  <conditionalFormatting sqref="F86:I96">
    <cfRule type="expression" dxfId="170" priority="56">
      <formula>$AK$13&lt;&gt;4</formula>
    </cfRule>
  </conditionalFormatting>
  <conditionalFormatting sqref="B99:E99 B100:B110">
    <cfRule type="expression" dxfId="169" priority="55">
      <formula>$AK$13&lt;&gt;4</formula>
    </cfRule>
  </conditionalFormatting>
  <conditionalFormatting sqref="F99:I99">
    <cfRule type="expression" dxfId="168" priority="53">
      <formula>$AK$13&lt;&gt;4</formula>
    </cfRule>
  </conditionalFormatting>
  <conditionalFormatting sqref="B98:I98">
    <cfRule type="expression" dxfId="167" priority="51">
      <formula>$AK$13&lt;&gt;4</formula>
    </cfRule>
  </conditionalFormatting>
  <conditionalFormatting sqref="G148:K159">
    <cfRule type="expression" dxfId="166" priority="49">
      <formula>$AK$13&lt;&gt;4</formula>
    </cfRule>
    <cfRule type="expression" dxfId="165" priority="50">
      <formula>$AK$13&lt;&gt;4</formula>
    </cfRule>
  </conditionalFormatting>
  <conditionalFormatting sqref="F85:I85">
    <cfRule type="expression" dxfId="164" priority="48">
      <formula>$AK$13&lt;&gt;4</formula>
    </cfRule>
  </conditionalFormatting>
  <conditionalFormatting sqref="D148:F148 D149:D159">
    <cfRule type="expression" dxfId="163" priority="47">
      <formula>$AK$13&lt;&gt;4</formula>
    </cfRule>
  </conditionalFormatting>
  <conditionalFormatting sqref="E149:F159">
    <cfRule type="expression" dxfId="162" priority="46">
      <formula>$AK$13&lt;&gt;4</formula>
    </cfRule>
  </conditionalFormatting>
  <conditionalFormatting sqref="D147:K147">
    <cfRule type="expression" dxfId="161" priority="45">
      <formula>$AK$13&lt;&gt;4</formula>
    </cfRule>
  </conditionalFormatting>
  <conditionalFormatting sqref="D145:K146">
    <cfRule type="expression" dxfId="160" priority="44">
      <formula>$AK$13&lt;&gt;4</formula>
    </cfRule>
  </conditionalFormatting>
  <conditionalFormatting sqref="L146">
    <cfRule type="expression" dxfId="159" priority="43">
      <formula>$AK$13&lt;&gt;4</formula>
    </cfRule>
  </conditionalFormatting>
  <conditionalFormatting sqref="AN55:AZ56">
    <cfRule type="expression" dxfId="158" priority="42">
      <formula>$AN$55="Extrema"</formula>
    </cfRule>
  </conditionalFormatting>
  <conditionalFormatting sqref="AN131:AZ132">
    <cfRule type="expression" dxfId="157" priority="38">
      <formula>$AN$131="Extrema"</formula>
    </cfRule>
  </conditionalFormatting>
  <conditionalFormatting sqref="I61:X61">
    <cfRule type="expression" dxfId="156" priority="34">
      <formula>$AK$13=1</formula>
    </cfRule>
  </conditionalFormatting>
  <conditionalFormatting sqref="B84:I84">
    <cfRule type="expression" dxfId="155" priority="24">
      <formula>$AK$13&lt;&gt;4</formula>
    </cfRule>
  </conditionalFormatting>
  <conditionalFormatting sqref="N75:Q75 W76">
    <cfRule type="expression" dxfId="154" priority="64">
      <formula>#REF!="X"</formula>
    </cfRule>
  </conditionalFormatting>
  <conditionalFormatting sqref="AP20:BE23">
    <cfRule type="expression" dxfId="153" priority="2">
      <formula>$AK$13&lt;&gt;4</formula>
    </cfRule>
  </conditionalFormatting>
  <conditionalFormatting sqref="AP21:AP23">
    <cfRule type="expression" dxfId="152" priority="1">
      <formula>$AK$13&lt;&gt;4</formula>
    </cfRule>
  </conditionalFormatting>
  <dataValidations count="45">
    <dataValidation type="list" allowBlank="1" showInputMessage="1" showErrorMessage="1" sqref="J20:L20" xr:uid="{15B86AF3-29FD-4670-A49D-ACA5B18406F0}">
      <formula1>Preposiciones</formula1>
    </dataValidation>
    <dataValidation type="list" allowBlank="1" showInputMessage="1" showErrorMessage="1" sqref="AJ76" xr:uid="{B13DADDC-89CF-43AD-B57D-0FD290DA1291}">
      <formula1>x</formula1>
    </dataValidation>
    <dataValidation type="list" allowBlank="1" showInputMessage="1" showErrorMessage="1" sqref="I51" xr:uid="{D163D3C7-C604-453C-BF02-F6B9DF1D1ED0}">
      <formula1>Probabilidad_factibilidad</formula1>
    </dataValidation>
    <dataValidation allowBlank="1" showInputMessage="1" showErrorMessage="1" prompt="Es una actividad del HACER del proceso en la que se debe ejercer un control para prevenir la materializacion de riesgo" sqref="D17:D18 BD19 BD17" xr:uid="{69D76A39-B45E-48F2-A9DE-A8FD43988783}"/>
    <dataValidation type="list" allowBlank="1" showInputMessage="1" showErrorMessage="1" sqref="K6:BD6" xr:uid="{5C251D26-407B-453D-8EE0-71BE6B40768A}">
      <formula1>Proceso</formula1>
    </dataValidation>
    <dataValidation type="list" allowBlank="1" showInputMessage="1" showErrorMessage="1" sqref="V13:AJ13" xr:uid="{4E651BE4-8C14-4212-9B7F-6CCEDC6A07E9}">
      <formula1>Enfoque_riesgo</formula1>
    </dataValidation>
    <dataValidation type="list" allowBlank="1" showInputMessage="1" showErrorMessage="1" sqref="D33:I37 Y33:AH37" xr:uid="{BA8F1815-4C35-486F-9C98-1A6EF9C0B24D}">
      <formula1>IF($AK$13=5,Amenazas_datos_personales,IF($AK$13&lt;&gt;4,Agente_generador_internas,Amenaza))</formula1>
    </dataValidation>
    <dataValidation type="list" allowBlank="1" showInputMessage="1" showErrorMessage="1" sqref="AN85:AN96 AN99:AN110" xr:uid="{A5F7898B-811F-42A7-9F72-CC1289A7FF2B}">
      <formula1>Pregunta9</formula1>
    </dataValidation>
    <dataValidation type="list" allowBlank="1" showInputMessage="1" showErrorMessage="1" sqref="W76:AF76" xr:uid="{19D96982-E4E5-4BEB-A272-35F90DF42A7E}">
      <formula1>Opciones_de_tratamiento</formula1>
    </dataValidation>
    <dataValidation type="list" allowBlank="1" showInputMessage="1" showErrorMessage="1" sqref="L166:AD168" xr:uid="{E8F24EE5-ACEB-4F4E-AAEC-1DAA1E2A5101}">
      <formula1>Mecanismos_de_deteccion</formula1>
    </dataValidation>
    <dataValidation type="list" allowBlank="1" showInputMessage="1" showErrorMessage="1" sqref="AL85:AL96 AL99:AL110" xr:uid="{B5B19995-F36E-449A-BB8F-83B4E9F0D50B}">
      <formula1>Pregunta8</formula1>
    </dataValidation>
    <dataValidation type="list" allowBlank="1" showInputMessage="1" showErrorMessage="1" sqref="AJ85:AK96 AJ99:AK110" xr:uid="{7AE25F53-653F-4E44-A72B-2BD11A0C8830}">
      <formula1>Pregunta7</formula1>
    </dataValidation>
    <dataValidation type="list" allowBlank="1" showInputMessage="1" showErrorMessage="1" sqref="AH85:AI96 AH99:AI110" xr:uid="{1FA75680-00D8-4CC5-99F5-4BF781402C9E}">
      <formula1>Pregunta6</formula1>
    </dataValidation>
    <dataValidation type="list" allowBlank="1" showInputMessage="1" showErrorMessage="1" sqref="AF85:AG96 AF99:AG110" xr:uid="{5099026A-58B2-4908-A98A-F121788D3C32}">
      <formula1>Pregunta5</formula1>
    </dataValidation>
    <dataValidation type="list" allowBlank="1" showInputMessage="1" showErrorMessage="1" sqref="AD85:AE96 AD99:AE110" xr:uid="{FE45B02B-547E-40E3-B135-5102CCAA7153}">
      <formula1>Pregunta4</formula1>
    </dataValidation>
    <dataValidation type="list" allowBlank="1" showInputMessage="1" showErrorMessage="1" sqref="AB85:AC96 AB99:AC110" xr:uid="{9F67E858-ADCF-49E3-92A6-5D0E87310252}">
      <formula1>Pregunta3</formula1>
    </dataValidation>
    <dataValidation type="list" allowBlank="1" showInputMessage="1" showErrorMessage="1" sqref="Z85:AA96 Z99:AA110" xr:uid="{310ED8D6-A40F-44AE-80CF-9F2D4ABB5EC7}">
      <formula1>Pregunta2</formula1>
    </dataValidation>
    <dataValidation type="list" allowBlank="1" showInputMessage="1" showErrorMessage="1" sqref="X85:Y96 X99:Y110" xr:uid="{3A4E7FC8-EBC0-45F6-9EB6-75024FFC139C}">
      <formula1>Pregunta1</formula1>
    </dataValidation>
    <dataValidation type="date" errorStyle="information" operator="greaterThan" allowBlank="1" showInputMessage="1" showErrorMessage="1" error="Debe ser formato dd/mm/aaaa" sqref="AV148:BC159" xr:uid="{BCD5C096-5737-4E9E-B9BF-525A642C2170}">
      <formula1>43510</formula1>
    </dataValidation>
    <dataValidation type="list" allowBlank="1" showInputMessage="1" showErrorMessage="1" sqref="G159:K159" xr:uid="{E9C5360E-0287-4029-9CA0-1754BD322233}">
      <formula1>INDIRECT($G$158)</formula1>
    </dataValidation>
    <dataValidation type="list" allowBlank="1" showInputMessage="1" showErrorMessage="1" sqref="G158:K158" xr:uid="{A992FCCD-525B-4326-A3A1-2781215A4AB6}">
      <formula1>INDIRECT($G$157)</formula1>
    </dataValidation>
    <dataValidation type="list" allowBlank="1" showInputMessage="1" showErrorMessage="1" sqref="G156:K156" xr:uid="{7ECBBBE0-F700-42DC-A181-61058BF0A194}">
      <formula1>INDIRECT($G$155)</formula1>
    </dataValidation>
    <dataValidation type="list" allowBlank="1" showInputMessage="1" showErrorMessage="1" sqref="G153:K153" xr:uid="{B90A94BB-E77F-424A-A762-5A464AB7C9F0}">
      <formula1>INDIRECT($G$152)</formula1>
    </dataValidation>
    <dataValidation type="list" allowBlank="1" showInputMessage="1" showErrorMessage="1" sqref="G152:K152" xr:uid="{946976C4-D0F0-403F-97C3-E720E864A8CE}">
      <formula1>INDIRECT($G$151)</formula1>
    </dataValidation>
    <dataValidation type="list" allowBlank="1" showInputMessage="1" showErrorMessage="1" sqref="G150:K150" xr:uid="{892AD060-82E3-437A-8EA8-A86DBC229147}">
      <formula1>INDIRECT($G$149)</formula1>
    </dataValidation>
    <dataValidation type="list" allowBlank="1" showInputMessage="1" showErrorMessage="1" sqref="G149:K149" xr:uid="{B392AB1E-B3DF-4C5C-B4F2-C2090A51A97E}">
      <formula1>INDIRECT($G$148)</formula1>
    </dataValidation>
    <dataValidation type="list" allowBlank="1" showInputMessage="1" showErrorMessage="1" sqref="H160:K161" xr:uid="{3CEDB9F7-592C-454F-B154-18C7527D6075}">
      <formula1>INDIRECT($F$158)</formula1>
    </dataValidation>
    <dataValidation type="list" allowBlank="1" showInputMessage="1" showErrorMessage="1" sqref="F110:I110" xr:uid="{A9EFFFB0-F0C2-4E86-AE76-32A1770FB8F5}">
      <formula1>INDIRECT($F$109)</formula1>
    </dataValidation>
    <dataValidation type="list" allowBlank="1" showInputMessage="1" showErrorMessage="1" sqref="F109:I109" xr:uid="{3BE196B8-B4AC-4A57-B47E-DCA5F01CDC7E}">
      <formula1>INDIRECT($F$108)</formula1>
    </dataValidation>
    <dataValidation type="list" allowBlank="1" showInputMessage="1" showErrorMessage="1" sqref="F107:I107" xr:uid="{D48283C5-E9BC-4433-935D-77135B914826}">
      <formula1>INDIRECT($F$106)</formula1>
    </dataValidation>
    <dataValidation type="list" allowBlank="1" showInputMessage="1" showErrorMessage="1" sqref="F106:I106" xr:uid="{061A3FDE-4C0B-4018-B8C9-5AD678D6E59E}">
      <formula1>INDIRECT($F$105)</formula1>
    </dataValidation>
    <dataValidation type="list" allowBlank="1" showInputMessage="1" showErrorMessage="1" sqref="F104:I104" xr:uid="{AEB7EF41-9DE9-4786-96C9-B5BC9ECA484B}">
      <formula1>INDIRECT($F$103)</formula1>
    </dataValidation>
    <dataValidation type="list" allowBlank="1" showInputMessage="1" showErrorMessage="1" sqref="F103:I103" xr:uid="{30913076-764B-496E-959B-2368DFDD4401}">
      <formula1>INDIRECT($F$102)</formula1>
    </dataValidation>
    <dataValidation type="list" allowBlank="1" showInputMessage="1" showErrorMessage="1" sqref="F101:I101" xr:uid="{23D89960-245B-4049-9F3B-0B24E0EC9E40}">
      <formula1>INDIRECT($F$100)</formula1>
    </dataValidation>
    <dataValidation type="list" allowBlank="1" showInputMessage="1" showErrorMessage="1" sqref="F100:I100" xr:uid="{79B18ED1-DB6B-4345-AC97-62A19ECB69D7}">
      <formula1>INDIRECT($F$99)</formula1>
    </dataValidation>
    <dataValidation type="list" allowBlank="1" showInputMessage="1" showErrorMessage="1" sqref="F96:I96" xr:uid="{A34C667C-09C1-455C-BE9E-3787760081E2}">
      <formula1>INDIRECT($F$95)</formula1>
    </dataValidation>
    <dataValidation type="list" allowBlank="1" showInputMessage="1" showErrorMessage="1" sqref="F95:I95" xr:uid="{1DEC2AB1-4F8F-486C-B821-348B8555574C}">
      <formula1>INDIRECT($F$94)</formula1>
    </dataValidation>
    <dataValidation type="list" allowBlank="1" showInputMessage="1" showErrorMessage="1" sqref="F93:I93" xr:uid="{6C476FF8-58AD-4255-BDB3-A8020258C964}">
      <formula1>INDIRECT($F$92)</formula1>
    </dataValidation>
    <dataValidation type="list" allowBlank="1" showInputMessage="1" showErrorMessage="1" sqref="F92:I92" xr:uid="{6A6C9EB1-386E-4F09-9B9E-AF20BF22B7AD}">
      <formula1>INDIRECT($F$91)</formula1>
    </dataValidation>
    <dataValidation type="list" allowBlank="1" showInputMessage="1" showErrorMessage="1" sqref="F90:I90" xr:uid="{3F43EE13-F363-4561-9CD8-59611032B971}">
      <formula1>INDIRECT($F$89)</formula1>
    </dataValidation>
    <dataValidation type="list" allowBlank="1" showInputMessage="1" showErrorMessage="1" sqref="F89:I89" xr:uid="{CC17E642-A485-46A6-A682-44721059CB4D}">
      <formula1>INDIRECT($F$88)</formula1>
    </dataValidation>
    <dataValidation type="list" allowBlank="1" showInputMessage="1" showErrorMessage="1" sqref="F87:I87" xr:uid="{3010CBFA-117C-46E8-B55F-BFB30F5C97D9}">
      <formula1>INDIRECT($F$86)</formula1>
    </dataValidation>
    <dataValidation type="list" allowBlank="1" showInputMessage="1" showErrorMessage="1" sqref="F86:I86" xr:uid="{3C5EA360-25D1-4ED5-8E94-083B30F98509}">
      <formula1>INDIRECT($F$85)</formula1>
    </dataValidation>
    <dataValidation type="list" allowBlank="1" showInputMessage="1" showErrorMessage="1" sqref="G155 F88 F91 F94 G148 F108 H154 G151 F99 F102 F105 G157 F85:I85" xr:uid="{FC71F7D2-82E4-4F98-BEA2-33DAACA55C62}">
      <formula1>dominios</formula1>
    </dataValidation>
    <dataValidation operator="greaterThan" allowBlank="1" showInputMessage="1" showErrorMessage="1" sqref="BA160:BD161" xr:uid="{54D69133-EF4E-4CA7-B49A-53F84768F608}"/>
  </dataValidations>
  <hyperlinks>
    <hyperlink ref="I60:T60" location="Enc_Imp_Corrupción!D4" display="Enc_Imp_Corrupción!D4" xr:uid="{4D9967A6-7028-44B1-9AB8-E27CDD6D0260}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33" orientation="portrait" horizontalDpi="4294967294" verticalDpi="4294967294" r:id="rId2"/>
  <headerFooter>
    <oddFooter>&amp;R&amp;"Arial Narrow,Normal"&amp;7SC01-F07 Vr6 (2020-11-17)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C34EB8CD-0BBE-49E5-87F5-B2B31E3690EF}">
            <xm:f>$AN$55=Datos!$U$5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1DA32F51-AFA9-4DEB-9295-680FF15D9354}">
            <xm:f>$AN$55=Datos!$U$4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41" id="{F7F4B0FE-2253-4A57-A8B6-06EE26D602C3}">
            <xm:f>$AN$55=Datos!$U$3</xm:f>
            <x14:dxf>
              <fill>
                <patternFill>
                  <bgColor rgb="FFFFC000"/>
                </patternFill>
              </fill>
            </x14:dxf>
          </x14:cfRule>
          <xm:sqref>AN55:AZ56</xm:sqref>
        </x14:conditionalFormatting>
        <x14:conditionalFormatting xmlns:xm="http://schemas.microsoft.com/office/excel/2006/main">
          <x14:cfRule type="expression" priority="35" id="{7D9C32FE-D7EF-4941-AA1E-2928AA969F66}">
            <xm:f>$AN$131=Datos!$U$5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8AEAD94A-FB63-46D3-AADB-472D3BD56B48}">
            <xm:f>$AN$131=Datos!$U$4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7" id="{98EA7985-199B-4E44-A967-0606B1ACDFEE}">
            <xm:f>$AN$131=Datos!$U$3</xm:f>
            <x14:dxf>
              <fill>
                <patternFill>
                  <bgColor rgb="FFFFC000"/>
                </patternFill>
              </fill>
            </x14:dxf>
          </x14:cfRule>
          <xm:sqref>AN131:AZ132</xm:sqref>
        </x14:conditionalFormatting>
        <x14:conditionalFormatting xmlns:xm="http://schemas.microsoft.com/office/excel/2006/main">
          <x14:cfRule type="containsText" priority="31" operator="containsText" id="{40505131-F571-4388-B044-2C2EBC13536B}">
            <xm:f>NOT(ISERROR(SEARCH(Datos!$AR$4,AO85)))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2" operator="containsText" id="{FC8DEE6C-4120-4207-8BF2-D235E91D3F93}">
            <xm:f>NOT(ISERROR(SEARCH(Datos!$AR$3,AO85)))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3" operator="containsText" id="{27440170-82DF-42A5-BE2C-3F87C72EE77A}">
            <xm:f>NOT(ISERROR(SEARCH(Datos!$AR$2,AO85)))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AO85:AP90 AO91:AO96</xm:sqref>
        </x14:conditionalFormatting>
        <x14:conditionalFormatting xmlns:xm="http://schemas.microsoft.com/office/excel/2006/main">
          <x14:cfRule type="containsText" priority="28" operator="containsText" id="{82B6676E-353B-4870-9756-1A66CBF7894A}">
            <xm:f>NOT(ISERROR(SEARCH(Datos!$AR$4,AM85)))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9" operator="containsText" id="{56AB0640-9464-4A72-BBF0-76232B20001F}">
            <xm:f>NOT(ISERROR(SEARCH(Datos!$AR$3,AM85)))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0" operator="containsText" id="{41867032-DCB0-4626-ACE3-34704D9A30E1}">
            <xm:f>NOT(ISERROR(SEARCH(Datos!$AR$2,AM85)))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AM85:AM96</xm:sqref>
        </x14:conditionalFormatting>
        <x14:conditionalFormatting xmlns:xm="http://schemas.microsoft.com/office/excel/2006/main">
          <x14:cfRule type="containsText" priority="25" operator="containsText" id="{57A7158E-6F94-405B-AD42-0BFB6359130D}">
            <xm:f>NOT(ISERROR(SEARCH(Datos!$AR$4,AQ85)))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6" operator="containsText" id="{E1F2290B-68F1-41B3-BE00-2B217DB2E3BE}">
            <xm:f>NOT(ISERROR(SEARCH(Datos!$AR$3,AQ85)))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7" operator="containsText" id="{060DB771-D0A2-4BDC-8E74-28BE8911DB69}">
            <xm:f>NOT(ISERROR(SEARCH(Datos!$AR$2,AQ85)))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AQ85</xm:sqref>
        </x14:conditionalFormatting>
        <x14:conditionalFormatting xmlns:xm="http://schemas.microsoft.com/office/excel/2006/main">
          <x14:cfRule type="expression" priority="62" id="{52502DA4-6730-41A8-9317-A43DB55A5829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BA161 BA147:BC147 AV147:AY147 AR147</xm:sqref>
        </x14:conditionalFormatting>
        <x14:conditionalFormatting xmlns:xm="http://schemas.microsoft.com/office/excel/2006/main">
          <x14:cfRule type="expression" priority="63" id="{85124F78-080D-4B35-BE7C-5F4F99E008C3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AW161</xm:sqref>
        </x14:conditionalFormatting>
        <x14:conditionalFormatting xmlns:xm="http://schemas.microsoft.com/office/excel/2006/main">
          <x14:cfRule type="containsText" priority="21" operator="containsText" id="{620B8074-5803-41C3-A7E8-49DE76008091}">
            <xm:f>NOT(ISERROR(SEARCH(Datos!$AR$4,P114)))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2" operator="containsText" id="{86CF48BC-49A7-400A-9F61-05A3DB5AB861}">
            <xm:f>NOT(ISERROR(SEARCH(Datos!$AR$3,P114)))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EF0F491F-6FDE-4EB0-9D33-09603E8AAAC3}">
            <xm:f>NOT(ISERROR(SEARCH(Datos!$AR$2,P114)))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ontainsText" priority="18" operator="containsText" id="{DB6EE615-5FDF-4B03-A132-D2DD5953C061}">
            <xm:f>NOT(ISERROR(SEARCH(Datos!$AR$4,AC114)))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9" operator="containsText" id="{FE05FB75-3BB1-4084-B39F-5681F53392DF}">
            <xm:f>NOT(ISERROR(SEARCH(Datos!$AR$3,AC114)))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653163F1-665B-498B-89B5-933C1CD01A93}">
            <xm:f>NOT(ISERROR(SEARCH(Datos!$AR$2,AC114)))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AC114</xm:sqref>
        </x14:conditionalFormatting>
        <x14:conditionalFormatting xmlns:xm="http://schemas.microsoft.com/office/excel/2006/main">
          <x14:cfRule type="containsText" priority="15" operator="containsText" id="{A59E64F1-295F-4F49-9A6C-6F4BDEA924E0}">
            <xm:f>NOT(ISERROR(SEARCH(Datos!$AR$4,AP91)))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6" operator="containsText" id="{FFABF388-AB6A-425A-BAC3-7CCF435A5EBF}">
            <xm:f>NOT(ISERROR(SEARCH(Datos!$AR$3,AP91)))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7" operator="containsText" id="{4345FF99-DED3-4EB4-B2DF-355A7DF6DA0B}">
            <xm:f>NOT(ISERROR(SEARCH(Datos!$AR$2,AP91)))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AP91:AP96</xm:sqref>
        </x14:conditionalFormatting>
        <x14:conditionalFormatting xmlns:xm="http://schemas.microsoft.com/office/excel/2006/main">
          <x14:cfRule type="containsText" priority="12" operator="containsText" id="{795A234E-C1F8-4515-B175-14350D4D26CD}">
            <xm:f>NOT(ISERROR(SEARCH(Datos!$AR$4,AO99)))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3" operator="containsText" id="{D2FEB3D6-AE72-44F1-ADA6-19FBB0DF64FA}">
            <xm:f>NOT(ISERROR(SEARCH(Datos!$AR$3,AO99)))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CB8407C1-B2BB-4D65-AC06-A7EDCE441B51}">
            <xm:f>NOT(ISERROR(SEARCH(Datos!$AR$2,AO99)))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AO99:AP104 AO105:AO110</xm:sqref>
        </x14:conditionalFormatting>
        <x14:conditionalFormatting xmlns:xm="http://schemas.microsoft.com/office/excel/2006/main">
          <x14:cfRule type="containsText" priority="9" operator="containsText" id="{87AE9A9F-01CB-4B96-8CC7-9A3C2F206398}">
            <xm:f>NOT(ISERROR(SEARCH(Datos!$AR$4,AM99)))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0" operator="containsText" id="{B582BAAC-B8F5-498E-AAB3-47100287420F}">
            <xm:f>NOT(ISERROR(SEARCH(Datos!$AR$3,AM99)))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1" operator="containsText" id="{FC909381-8E3C-4066-BBC3-CE0361ACE181}">
            <xm:f>NOT(ISERROR(SEARCH(Datos!$AR$2,AM99)))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AM99:AM110</xm:sqref>
        </x14:conditionalFormatting>
        <x14:conditionalFormatting xmlns:xm="http://schemas.microsoft.com/office/excel/2006/main">
          <x14:cfRule type="containsText" priority="6" operator="containsText" id="{FCCC5130-461D-49DC-890C-3D1BAA0F201D}">
            <xm:f>NOT(ISERROR(SEARCH(Datos!$AR$4,AQ99)))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7" operator="containsText" id="{BBFFEA42-0AC7-4E10-B40C-6B1A1E30F344}">
            <xm:f>NOT(ISERROR(SEARCH(Datos!$AR$3,AQ99)))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0116F4CB-5EC8-4711-A6D0-AF63217C9E57}">
            <xm:f>NOT(ISERROR(SEARCH(Datos!$AR$2,AQ99)))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AQ99</xm:sqref>
        </x14:conditionalFormatting>
        <x14:conditionalFormatting xmlns:xm="http://schemas.microsoft.com/office/excel/2006/main">
          <x14:cfRule type="containsText" priority="3" operator="containsText" id="{56F32B58-3318-4B76-AF8C-5FA7ED4D2CAA}">
            <xm:f>NOT(ISERROR(SEARCH(Datos!$AR$4,AP105)))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id="{FE1AA666-CDB6-442D-92D7-CADF32CC6921}">
            <xm:f>NOT(ISERROR(SEARCH(Datos!$AR$3,AP105)))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7E5A9F54-F915-46A3-BC00-9B4298E745BC}">
            <xm:f>NOT(ISERROR(SEARCH(Datos!$AR$2,AP105)))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AP105:AP110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98E1F86-947E-415C-9C5B-549D2F9A3B0E}">
          <x14:formula1>
            <xm:f>IF(AK$13=1,Datos!$AC$2:$AC$3,IF(AK$13=2,Categoría_ambiental,IF(AK13=3, Clase_riesgo,IF(AK$13=4, V13, IF(AK$13=5,Categoriadatos)))))</xm:f>
          </x14:formula1>
          <xm:sqref>AO28:BC28</xm:sqref>
        </x14:dataValidation>
        <x14:dataValidation type="list" allowBlank="1" showInputMessage="1" showErrorMessage="1" xr:uid="{16E8FB0D-0055-40B3-8554-915F4982DC81}">
          <x14:formula1>
            <xm:f>IF(AM13=1,Categoría_corrupción,IF(AM13=2,Categoría_ambiental,IF(AM13=3, Categoría_gestión_procesos,IF(AM13=5,Datos!$AH$2,IF(AM13=4, Categoría_seguridad_información)))))</xm:f>
          </x14:formula1>
          <xm:sqref>E20:G20</xm:sqref>
        </x14:dataValidation>
        <x14:dataValidation type="list" allowBlank="1" showInputMessage="1" showErrorMessage="1" xr:uid="{DF631C70-47D5-4FC6-A51F-8BA65698F35E}">
          <x14:formula1>
            <xm:f>IF(AK13=1,Categoría_corrupción,IF(AK13=2,Categoría_ambiental,IF(AK13=3, Categoría_gestión_procesos,IF(AK13=5,Datos!$AH$2,IF(AK13=4, Categoría_seguridad_información)))))</xm:f>
          </x14:formula1>
          <xm:sqref>D20</xm:sqref>
        </x14:dataValidation>
        <x14:dataValidation type="list" allowBlank="1" showInputMessage="1" showErrorMessage="1" xr:uid="{9B57ADB3-BCB4-491C-ABE4-2AFBA28604F0}">
          <x14:formula1>
            <xm:f>IF(AQ13=1,Categoría_corrupción,IF(AQ13=2,Categoría_ambiental,IF(AQ13=3, Categoría_gestión_procesos,IF(AQ13=5,Datos!$AH$2,IF(AQ13=4, Categoría_seguridad_información)))))</xm:f>
          </x14:formula1>
          <xm:sqref>H20</xm:sqref>
        </x14:dataValidation>
        <x14:dataValidation type="list" allowBlank="1" showInputMessage="1" showErrorMessage="1" xr:uid="{07CA21EE-4F1B-45C2-A876-733315881992}">
          <x14:formula1>
            <xm:f>IF($J99&lt;&gt;"",Datos!$AG$2:$AG$6)</xm:f>
          </x14:formula1>
          <xm:sqref>AR99:BD110</xm:sqref>
        </x14:dataValidation>
        <x14:dataValidation type="list" allowBlank="1" showInputMessage="1" showErrorMessage="1" xr:uid="{DE256171-E16B-45E8-BD25-9DF432E73CD3}">
          <x14:formula1>
            <xm:f>IF(AK13=1,"",Datos!$P$2:$P$6)</xm:f>
          </x14:formula1>
          <xm:sqref>I61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rgb="FF0070C0"/>
  </sheetPr>
  <dimension ref="A1:CE197"/>
  <sheetViews>
    <sheetView showGridLines="0" view="pageBreakPreview" topLeftCell="C1" zoomScale="70" zoomScaleNormal="90" zoomScaleSheetLayoutView="70" workbookViewId="0">
      <selection activeCell="V13" sqref="V13:AJ13"/>
    </sheetView>
  </sheetViews>
  <sheetFormatPr baseColWidth="10" defaultColWidth="11.5703125" defaultRowHeight="15"/>
  <cols>
    <col min="1" max="1" width="2.85546875" style="160" hidden="1" customWidth="1"/>
    <col min="2" max="2" width="2.42578125" style="160" hidden="1" customWidth="1"/>
    <col min="3" max="3" width="3.85546875" style="160" customWidth="1"/>
    <col min="4" max="4" width="2.28515625" style="160" customWidth="1"/>
    <col min="5" max="5" width="24" style="160" bestFit="1" customWidth="1"/>
    <col min="6" max="6" width="9.7109375" style="160" customWidth="1"/>
    <col min="7" max="7" width="2.42578125" style="160" bestFit="1" customWidth="1"/>
    <col min="8" max="8" width="10.85546875" style="160" customWidth="1"/>
    <col min="9" max="9" width="13.140625" style="160" customWidth="1"/>
    <col min="10" max="10" width="9.5703125" style="160" customWidth="1"/>
    <col min="11" max="11" width="5" style="160" customWidth="1"/>
    <col min="12" max="12" width="3.28515625" style="160" customWidth="1"/>
    <col min="13" max="15" width="4.7109375" style="160" customWidth="1"/>
    <col min="16" max="16" width="2.7109375" style="160" customWidth="1"/>
    <col min="17" max="18" width="5.28515625" style="160" customWidth="1"/>
    <col min="19" max="19" width="3.7109375" style="160" customWidth="1"/>
    <col min="20" max="20" width="2.7109375" style="160" customWidth="1"/>
    <col min="21" max="21" width="4.28515625" style="160" customWidth="1"/>
    <col min="22" max="22" width="3.7109375" style="160" customWidth="1"/>
    <col min="23" max="23" width="2.7109375" style="160" customWidth="1"/>
    <col min="24" max="24" width="5.140625" style="160" customWidth="1"/>
    <col min="25" max="25" width="4.42578125" style="160" customWidth="1"/>
    <col min="26" max="26" width="4.140625" style="160" customWidth="1"/>
    <col min="27" max="27" width="4.42578125" style="160" customWidth="1"/>
    <col min="28" max="28" width="6" style="160" customWidth="1"/>
    <col min="29" max="29" width="3" style="160" customWidth="1"/>
    <col min="30" max="30" width="2.7109375" style="160" customWidth="1"/>
    <col min="31" max="31" width="9" style="160" customWidth="1"/>
    <col min="32" max="32" width="8.28515625" style="160" customWidth="1"/>
    <col min="33" max="33" width="9.140625" style="160" customWidth="1"/>
    <col min="34" max="34" width="5.7109375" style="160" customWidth="1"/>
    <col min="35" max="35" width="9.28515625" style="160" customWidth="1"/>
    <col min="36" max="36" width="9.5703125" style="160" customWidth="1"/>
    <col min="37" max="37" width="2.42578125" style="160" bestFit="1" customWidth="1"/>
    <col min="38" max="38" width="7.5703125" style="160" customWidth="1"/>
    <col min="39" max="39" width="2.140625" style="160" customWidth="1"/>
    <col min="40" max="40" width="11.7109375" style="160" customWidth="1"/>
    <col min="41" max="42" width="3.5703125" style="160" bestFit="1" customWidth="1"/>
    <col min="43" max="43" width="6" style="160" bestFit="1" customWidth="1"/>
    <col min="44" max="45" width="4" style="160" customWidth="1"/>
    <col min="46" max="46" width="2" style="160" customWidth="1"/>
    <col min="47" max="47" width="7" style="160" customWidth="1"/>
    <col min="48" max="48" width="0.42578125" style="160" customWidth="1"/>
    <col min="49" max="49" width="1" style="160" customWidth="1"/>
    <col min="50" max="50" width="2.28515625" style="160" customWidth="1"/>
    <col min="51" max="51" width="1.7109375" style="160" customWidth="1"/>
    <col min="52" max="52" width="1.85546875" style="160" customWidth="1"/>
    <col min="53" max="53" width="1.42578125" style="160" customWidth="1"/>
    <col min="54" max="54" width="2.7109375" style="160" customWidth="1"/>
    <col min="55" max="55" width="2.28515625" style="160" customWidth="1"/>
    <col min="56" max="56" width="0.7109375" style="160" customWidth="1"/>
    <col min="57" max="57" width="2" style="160" customWidth="1"/>
    <col min="58" max="58" width="2.7109375" style="160" customWidth="1"/>
    <col min="59" max="59" width="0.7109375" style="160" customWidth="1"/>
    <col min="60" max="60" width="6.5703125" style="160" customWidth="1"/>
    <col min="61" max="61" width="3" style="160" customWidth="1"/>
    <col min="62" max="62" width="4.85546875" style="160" customWidth="1"/>
    <col min="63" max="64" width="3.7109375" style="160" customWidth="1"/>
    <col min="65" max="65" width="15.42578125" style="160" bestFit="1" customWidth="1"/>
    <col min="66" max="66" width="16.140625" style="160" bestFit="1" customWidth="1"/>
    <col min="67" max="67" width="10.5703125" style="160" bestFit="1" customWidth="1"/>
    <col min="68" max="68" width="13.28515625" style="160" bestFit="1" customWidth="1"/>
    <col min="69" max="69" width="9.7109375" style="160" bestFit="1" customWidth="1"/>
    <col min="70" max="70" width="11.140625" style="160" bestFit="1" customWidth="1"/>
    <col min="71" max="71" width="15" style="160" bestFit="1" customWidth="1"/>
    <col min="72" max="72" width="3.5703125" style="160" bestFit="1" customWidth="1"/>
    <col min="73" max="73" width="10" style="160" bestFit="1" customWidth="1"/>
    <col min="74" max="75" width="3.7109375" style="160" bestFit="1" customWidth="1"/>
    <col min="76" max="76" width="12.85546875" style="160" bestFit="1" customWidth="1"/>
    <col min="77" max="77" width="11.5703125" style="160" customWidth="1"/>
    <col min="78" max="78" width="1.85546875" style="160" bestFit="1" customWidth="1"/>
    <col min="79" max="16384" width="11.5703125" style="160"/>
  </cols>
  <sheetData>
    <row r="1" spans="1:59" ht="15.6" customHeight="1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  <c r="P1" s="524" t="s">
        <v>463</v>
      </c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5"/>
      <c r="BF1" s="525"/>
      <c r="BG1" s="526"/>
    </row>
    <row r="2" spans="1:59" ht="15.6" customHeight="1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7"/>
      <c r="P2" s="527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9"/>
    </row>
    <row r="3" spans="1:59" ht="15.6" customHeigh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  <c r="P3" s="527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9"/>
    </row>
    <row r="4" spans="1:59" ht="23.25" customHeight="1" thickBot="1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0"/>
      <c r="P4" s="530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2"/>
    </row>
    <row r="5" spans="1:59" ht="15.6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3"/>
    </row>
    <row r="6" spans="1:59" ht="31.15" customHeight="1">
      <c r="A6" s="161"/>
      <c r="B6" s="162"/>
      <c r="C6" s="8"/>
      <c r="D6" s="474" t="s">
        <v>4</v>
      </c>
      <c r="E6" s="474"/>
      <c r="F6" s="474"/>
      <c r="G6" s="474"/>
      <c r="H6" s="162"/>
      <c r="I6" s="162"/>
      <c r="J6" s="8"/>
      <c r="K6" s="431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3"/>
      <c r="BE6" s="162"/>
      <c r="BF6" s="162"/>
      <c r="BG6" s="163"/>
    </row>
    <row r="7" spans="1:59" ht="11.45" customHeight="1">
      <c r="A7" s="161"/>
      <c r="B7" s="162"/>
      <c r="C7" s="8"/>
      <c r="D7" s="8"/>
      <c r="E7" s="8"/>
      <c r="F7" s="8"/>
      <c r="G7" s="162"/>
      <c r="H7" s="8"/>
      <c r="I7" s="8"/>
      <c r="J7" s="8"/>
      <c r="K7" s="162"/>
      <c r="L7" s="162"/>
      <c r="M7" s="162"/>
      <c r="N7" s="162"/>
      <c r="O7" s="8"/>
      <c r="P7" s="350"/>
      <c r="Q7" s="350"/>
      <c r="R7" s="350"/>
      <c r="S7" s="350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3"/>
    </row>
    <row r="8" spans="1:59" ht="31.15" customHeight="1">
      <c r="A8" s="161"/>
      <c r="B8" s="162"/>
      <c r="C8" s="8"/>
      <c r="D8" s="474" t="s">
        <v>462</v>
      </c>
      <c r="E8" s="474"/>
      <c r="F8" s="474"/>
      <c r="G8" s="474"/>
      <c r="H8" s="162"/>
      <c r="I8" s="162"/>
      <c r="J8" s="10"/>
      <c r="K8" s="431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3"/>
      <c r="BE8" s="162"/>
      <c r="BF8" s="162"/>
      <c r="BG8" s="163"/>
    </row>
    <row r="9" spans="1:59" ht="11.45" customHeight="1">
      <c r="A9" s="161"/>
      <c r="B9" s="162"/>
      <c r="C9" s="8"/>
      <c r="D9" s="350"/>
      <c r="E9" s="350"/>
      <c r="F9" s="350"/>
      <c r="G9" s="350"/>
      <c r="H9" s="162"/>
      <c r="I9" s="162"/>
      <c r="J9" s="10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162"/>
      <c r="BF9" s="162"/>
      <c r="BG9" s="163"/>
    </row>
    <row r="10" spans="1:59" ht="33.75" customHeight="1">
      <c r="A10" s="161"/>
      <c r="B10" s="162"/>
      <c r="C10" s="8"/>
      <c r="D10" s="474" t="s">
        <v>241</v>
      </c>
      <c r="E10" s="474"/>
      <c r="F10" s="474"/>
      <c r="G10" s="474"/>
      <c r="H10" s="474"/>
      <c r="I10" s="474"/>
      <c r="J10" s="10"/>
      <c r="K10" s="431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3"/>
      <c r="AM10" s="10"/>
      <c r="AN10" s="381" t="s">
        <v>785</v>
      </c>
      <c r="AO10" s="381"/>
      <c r="AP10" s="381"/>
      <c r="AQ10" s="381"/>
      <c r="AR10" s="10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162"/>
      <c r="BF10" s="162"/>
      <c r="BG10" s="163"/>
    </row>
    <row r="11" spans="1:59" ht="15.75" customHeight="1">
      <c r="A11" s="161"/>
      <c r="B11" s="162"/>
      <c r="C11" s="8"/>
      <c r="D11" s="8"/>
      <c r="E11" s="8"/>
      <c r="F11" s="350"/>
      <c r="G11" s="350"/>
      <c r="H11" s="350"/>
      <c r="I11" s="350"/>
      <c r="J11" s="10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496" t="s">
        <v>3</v>
      </c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162"/>
      <c r="BG11" s="163"/>
    </row>
    <row r="12" spans="1:59" ht="15.75">
      <c r="A12" s="161"/>
      <c r="B12" s="162"/>
      <c r="C12" s="8"/>
      <c r="D12" s="8"/>
      <c r="E12" s="8"/>
      <c r="F12" s="350"/>
      <c r="G12" s="350"/>
      <c r="H12" s="350"/>
      <c r="I12" s="350"/>
      <c r="J12" s="10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62"/>
      <c r="BG12" s="163"/>
    </row>
    <row r="13" spans="1:59" ht="31.15" customHeight="1">
      <c r="A13" s="161"/>
      <c r="B13" s="162"/>
      <c r="C13" s="8"/>
      <c r="D13" s="162"/>
      <c r="E13" s="12"/>
      <c r="F13" s="12"/>
      <c r="G13" s="12"/>
      <c r="H13" s="12"/>
      <c r="I13" s="12"/>
      <c r="J13" s="12"/>
      <c r="K13" s="162"/>
      <c r="L13" s="12"/>
      <c r="M13" s="434" t="s">
        <v>36</v>
      </c>
      <c r="N13" s="434"/>
      <c r="O13" s="434"/>
      <c r="P13" s="434"/>
      <c r="Q13" s="434"/>
      <c r="R13" s="434"/>
      <c r="S13" s="434"/>
      <c r="T13" s="434"/>
      <c r="U13" s="12"/>
      <c r="V13" s="431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3"/>
      <c r="AK13" s="280">
        <f>IF(V13=Datos!B2,1,IF(V13=Datos!B3,5,IF(V13=Datos!B4,3,IF(V13=Datos!B5,4,IF(V13=Datos!B6,5,"")))))</f>
        <v>5</v>
      </c>
      <c r="AL13" s="280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353"/>
      <c r="AX13" s="353"/>
      <c r="AY13" s="353"/>
      <c r="AZ13" s="353"/>
      <c r="BA13" s="353"/>
      <c r="BB13" s="353"/>
      <c r="BC13" s="353"/>
      <c r="BD13" s="353"/>
      <c r="BE13" s="162"/>
      <c r="BF13" s="162"/>
      <c r="BG13" s="163"/>
    </row>
    <row r="14" spans="1:59" ht="15.6" customHeight="1" thickBot="1">
      <c r="A14" s="158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</row>
    <row r="15" spans="1:59" ht="32.450000000000003" customHeight="1" thickBot="1">
      <c r="A15" s="389" t="s">
        <v>5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1"/>
    </row>
    <row r="16" spans="1:59" ht="24.75" customHeight="1">
      <c r="A16" s="347"/>
      <c r="B16" s="348"/>
      <c r="C16" s="348"/>
      <c r="D16" s="494" t="s">
        <v>242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162"/>
      <c r="BG16" s="163"/>
    </row>
    <row r="17" spans="1:60" ht="27" customHeight="1">
      <c r="A17" s="347"/>
      <c r="B17" s="348"/>
      <c r="C17" s="348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109"/>
      <c r="BE17" s="162"/>
      <c r="BF17" s="162"/>
      <c r="BG17" s="163"/>
    </row>
    <row r="18" spans="1:60" s="192" customFormat="1" ht="27" customHeight="1">
      <c r="A18" s="152"/>
      <c r="B18" s="150"/>
      <c r="C18" s="15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BG18" s="165"/>
    </row>
    <row r="19" spans="1:60" ht="36" customHeight="1">
      <c r="A19" s="161"/>
      <c r="B19" s="13"/>
      <c r="C19" s="13"/>
      <c r="D19" s="495" t="s">
        <v>787</v>
      </c>
      <c r="E19" s="495"/>
      <c r="F19" s="495"/>
      <c r="G19" s="495"/>
      <c r="H19" s="495"/>
      <c r="I19" s="492" t="s">
        <v>786</v>
      </c>
      <c r="J19" s="492"/>
      <c r="K19" s="492"/>
      <c r="L19" s="492"/>
      <c r="M19" s="492"/>
      <c r="N19" s="492"/>
      <c r="O19" s="436" t="s">
        <v>21</v>
      </c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349"/>
      <c r="AM19" s="113"/>
      <c r="AN19" s="113"/>
      <c r="AO19" s="436" t="str">
        <f>IF(AK13=4,"Liste los activos de información afectados","")</f>
        <v/>
      </c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163"/>
    </row>
    <row r="20" spans="1:60" s="164" customFormat="1" ht="26.25" customHeight="1">
      <c r="A20" s="166"/>
      <c r="D20" s="435"/>
      <c r="E20" s="435"/>
      <c r="F20" s="435"/>
      <c r="G20" s="435"/>
      <c r="H20" s="435"/>
      <c r="I20" s="109"/>
      <c r="J20" s="435"/>
      <c r="K20" s="435"/>
      <c r="L20" s="435"/>
      <c r="M20" s="109"/>
      <c r="N20" s="109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16"/>
      <c r="BE20" s="114"/>
      <c r="BF20" s="114"/>
      <c r="BG20" s="115"/>
      <c r="BH20" s="160"/>
    </row>
    <row r="21" spans="1:60" ht="19.5" customHeight="1">
      <c r="A21" s="161"/>
      <c r="B21" s="167"/>
      <c r="C21" s="167"/>
      <c r="D21" s="111"/>
      <c r="E21" s="111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162"/>
      <c r="BE21" s="162"/>
      <c r="BF21" s="162"/>
      <c r="BG21" s="163"/>
    </row>
    <row r="22" spans="1:60" ht="15.6" customHeight="1">
      <c r="A22" s="161"/>
      <c r="B22" s="167"/>
      <c r="C22" s="167"/>
      <c r="D22" s="111"/>
      <c r="E22" s="111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162"/>
      <c r="BE22" s="162"/>
      <c r="BF22" s="162"/>
      <c r="BG22" s="163"/>
    </row>
    <row r="23" spans="1:60" ht="15" customHeight="1">
      <c r="A23" s="161"/>
      <c r="B23" s="167"/>
      <c r="C23" s="167"/>
      <c r="D23" s="111"/>
      <c r="E23" s="111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162"/>
      <c r="BE23" s="162"/>
      <c r="BF23" s="162"/>
      <c r="BG23" s="163"/>
    </row>
    <row r="24" spans="1:60" ht="15.6" customHeight="1">
      <c r="A24" s="161"/>
      <c r="B24" s="167"/>
      <c r="C24" s="167"/>
      <c r="D24" s="493" t="s">
        <v>35</v>
      </c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162"/>
      <c r="BG24" s="163"/>
    </row>
    <row r="25" spans="1:60" ht="31.9" customHeight="1">
      <c r="A25" s="161"/>
      <c r="B25" s="167"/>
      <c r="C25" s="167"/>
      <c r="D25" s="501" t="str">
        <f>CONCATENATE(D20," ",J20," ",O20)</f>
        <v xml:space="preserve">  </v>
      </c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14"/>
      <c r="BE25" s="162"/>
      <c r="BF25" s="162"/>
      <c r="BG25" s="163"/>
    </row>
    <row r="26" spans="1:60" ht="15" customHeight="1">
      <c r="A26" s="161"/>
      <c r="B26" s="162"/>
      <c r="C26" s="162"/>
      <c r="D26" s="162"/>
      <c r="E26" s="167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62"/>
      <c r="BC26" s="162"/>
      <c r="BD26" s="162"/>
      <c r="BE26" s="162"/>
      <c r="BF26" s="162"/>
      <c r="BG26" s="163"/>
    </row>
    <row r="27" spans="1:60" ht="15" customHeight="1">
      <c r="A27" s="161"/>
      <c r="B27" s="162"/>
      <c r="C27" s="162"/>
      <c r="D27" s="497" t="s">
        <v>345</v>
      </c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15"/>
      <c r="AO27" s="498" t="s">
        <v>789</v>
      </c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15"/>
      <c r="BE27" s="162"/>
      <c r="BF27" s="162"/>
      <c r="BG27" s="163"/>
    </row>
    <row r="28" spans="1:60" ht="31.15" customHeight="1">
      <c r="A28" s="161"/>
      <c r="B28" s="162"/>
      <c r="C28" s="162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162"/>
      <c r="BE28" s="162"/>
      <c r="BF28" s="162"/>
      <c r="BG28" s="163"/>
    </row>
    <row r="29" spans="1:60" ht="15.6" customHeight="1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3"/>
    </row>
    <row r="30" spans="1:60" ht="31.15" customHeight="1">
      <c r="A30" s="161"/>
      <c r="B30" s="162"/>
      <c r="C30" s="162"/>
      <c r="D30" s="407" t="s">
        <v>246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162"/>
      <c r="BE30" s="162"/>
      <c r="BF30" s="162"/>
      <c r="BG30" s="163"/>
    </row>
    <row r="31" spans="1:60" ht="15.6" customHeight="1">
      <c r="A31" s="161"/>
      <c r="B31" s="162"/>
      <c r="C31" s="162"/>
      <c r="D31" s="401" t="s">
        <v>37</v>
      </c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3"/>
      <c r="Y31" s="499" t="s">
        <v>40</v>
      </c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162"/>
      <c r="BE31" s="162"/>
      <c r="BF31" s="162"/>
      <c r="BG31" s="163"/>
    </row>
    <row r="32" spans="1:60" ht="15.6" customHeight="1">
      <c r="A32" s="161"/>
      <c r="B32" s="162"/>
      <c r="C32" s="162"/>
      <c r="D32" s="401" t="str">
        <f>IF(OR($AK$13=4,$AK$13=5),"Amenaza","Agente generador interno")</f>
        <v>Amenaza</v>
      </c>
      <c r="E32" s="402"/>
      <c r="F32" s="402"/>
      <c r="G32" s="402"/>
      <c r="H32" s="402"/>
      <c r="I32" s="403"/>
      <c r="J32" s="401" t="str">
        <f>IF(OR($AK$13=4,$AK$13=5),"Vulnerabilidad","Causa")</f>
        <v>Vulnerabilidad</v>
      </c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3"/>
      <c r="Y32" s="407" t="str">
        <f>IF(OR($AK$13=4,$AK$13=5),"Amenaza","Agente generador externo")</f>
        <v>Amenaza</v>
      </c>
      <c r="Z32" s="407"/>
      <c r="AA32" s="407"/>
      <c r="AB32" s="407"/>
      <c r="AC32" s="407"/>
      <c r="AD32" s="407"/>
      <c r="AE32" s="407"/>
      <c r="AF32" s="407"/>
      <c r="AG32" s="407"/>
      <c r="AH32" s="407"/>
      <c r="AI32" s="401" t="str">
        <f>IF(OR($AK$13=4,$AK$13=5),"Vulnerabilidad","Causa")</f>
        <v>Vulnerabilidad</v>
      </c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3"/>
      <c r="BD32" s="162"/>
      <c r="BE32" s="162"/>
      <c r="BF32" s="162"/>
      <c r="BG32" s="163"/>
    </row>
    <row r="33" spans="1:79" ht="20.25" customHeight="1">
      <c r="A33" s="161"/>
      <c r="B33" s="162"/>
      <c r="C33" s="162"/>
      <c r="D33" s="400"/>
      <c r="E33" s="400"/>
      <c r="F33" s="400"/>
      <c r="G33" s="400"/>
      <c r="H33" s="400"/>
      <c r="I33" s="400"/>
      <c r="J33" s="517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9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475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7"/>
      <c r="BD33" s="162"/>
      <c r="BE33" s="162"/>
      <c r="BF33" s="162"/>
      <c r="BG33" s="163"/>
    </row>
    <row r="34" spans="1:79" ht="21" customHeight="1">
      <c r="A34" s="161"/>
      <c r="B34" s="162"/>
      <c r="C34" s="162"/>
      <c r="D34" s="400"/>
      <c r="E34" s="400"/>
      <c r="F34" s="400"/>
      <c r="G34" s="400"/>
      <c r="H34" s="400"/>
      <c r="I34" s="400"/>
      <c r="J34" s="517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9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475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7"/>
      <c r="BD34" s="162"/>
      <c r="BE34" s="162"/>
      <c r="BF34" s="162"/>
      <c r="BG34" s="163"/>
    </row>
    <row r="35" spans="1:79" ht="17.25" customHeight="1">
      <c r="A35" s="161"/>
      <c r="B35" s="162"/>
      <c r="C35" s="162"/>
      <c r="D35" s="400"/>
      <c r="E35" s="400"/>
      <c r="F35" s="400"/>
      <c r="G35" s="400"/>
      <c r="H35" s="400"/>
      <c r="I35" s="400"/>
      <c r="J35" s="517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9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475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7"/>
      <c r="BD35" s="162"/>
      <c r="BE35" s="162"/>
      <c r="BF35" s="162"/>
      <c r="BG35" s="163"/>
    </row>
    <row r="36" spans="1:79">
      <c r="A36" s="161"/>
      <c r="B36" s="162"/>
      <c r="C36" s="162"/>
      <c r="D36" s="400"/>
      <c r="E36" s="400"/>
      <c r="F36" s="400"/>
      <c r="G36" s="400"/>
      <c r="H36" s="400"/>
      <c r="I36" s="400"/>
      <c r="J36" s="517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9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475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7"/>
      <c r="BD36" s="162"/>
      <c r="BE36" s="162"/>
      <c r="BF36" s="162"/>
      <c r="BG36" s="163"/>
    </row>
    <row r="37" spans="1:79">
      <c r="A37" s="161"/>
      <c r="B37" s="162"/>
      <c r="C37" s="162"/>
      <c r="D37" s="400"/>
      <c r="E37" s="400"/>
      <c r="F37" s="400"/>
      <c r="G37" s="400"/>
      <c r="H37" s="400"/>
      <c r="I37" s="400"/>
      <c r="J37" s="517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9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475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7"/>
      <c r="BD37" s="162"/>
      <c r="BE37" s="162"/>
      <c r="BF37" s="162"/>
      <c r="BG37" s="163"/>
    </row>
    <row r="38" spans="1:79" ht="15" customHeight="1">
      <c r="A38" s="161"/>
      <c r="B38" s="162"/>
      <c r="C38" s="162"/>
      <c r="D38" s="407" t="s">
        <v>275</v>
      </c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162"/>
      <c r="BE38" s="162"/>
      <c r="BF38" s="162"/>
      <c r="BG38" s="163"/>
      <c r="BN38" s="168"/>
      <c r="BO38" s="168"/>
      <c r="BP38" s="168"/>
      <c r="BQ38" s="168"/>
      <c r="BR38" s="168"/>
      <c r="BS38" s="168"/>
      <c r="BT38" s="168"/>
      <c r="BU38" s="162"/>
      <c r="BV38" s="162"/>
      <c r="BW38" s="162"/>
      <c r="BX38" s="162"/>
      <c r="BY38" s="162"/>
      <c r="BZ38" s="162"/>
      <c r="CA38" s="162"/>
    </row>
    <row r="39" spans="1:79" ht="15" customHeight="1">
      <c r="A39" s="161"/>
      <c r="B39" s="162"/>
      <c r="C39" s="162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162"/>
      <c r="BE39" s="162"/>
      <c r="BF39" s="162"/>
      <c r="BG39" s="163"/>
      <c r="BN39" s="168"/>
      <c r="BO39" s="168"/>
      <c r="BP39" s="168"/>
      <c r="BQ39" s="168"/>
      <c r="BR39" s="168"/>
      <c r="BS39" s="168"/>
      <c r="BT39" s="168"/>
      <c r="BU39" s="162"/>
      <c r="BV39" s="162"/>
      <c r="BW39" s="162"/>
      <c r="BX39" s="162"/>
      <c r="BY39" s="162"/>
      <c r="BZ39" s="162"/>
      <c r="CA39" s="162"/>
    </row>
    <row r="40" spans="1:79">
      <c r="A40" s="161"/>
      <c r="B40" s="162"/>
      <c r="C40" s="162"/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30"/>
      <c r="BD40" s="162"/>
      <c r="BE40" s="162"/>
      <c r="BF40" s="162"/>
      <c r="BG40" s="163"/>
      <c r="BN40" s="168"/>
      <c r="BO40" s="168"/>
      <c r="BP40" s="168"/>
      <c r="BQ40" s="168"/>
      <c r="BR40" s="168"/>
      <c r="BS40" s="168"/>
      <c r="BT40" s="168"/>
      <c r="BU40" s="162"/>
      <c r="BV40" s="162"/>
      <c r="BW40" s="162"/>
      <c r="BX40" s="162"/>
      <c r="BY40" s="162"/>
      <c r="BZ40" s="162"/>
      <c r="CA40" s="162"/>
    </row>
    <row r="41" spans="1:79" ht="15" customHeight="1">
      <c r="A41" s="161"/>
      <c r="B41" s="162"/>
      <c r="C41" s="162"/>
      <c r="D41" s="428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30"/>
      <c r="BD41" s="162"/>
      <c r="BE41" s="162"/>
      <c r="BF41" s="162"/>
      <c r="BG41" s="163"/>
      <c r="BN41" s="168"/>
      <c r="BO41" s="168"/>
      <c r="BP41" s="168"/>
      <c r="BQ41" s="168"/>
      <c r="BR41" s="168"/>
      <c r="BS41" s="168"/>
      <c r="BT41" s="168"/>
      <c r="BU41" s="162"/>
      <c r="BV41" s="162"/>
      <c r="BW41" s="162"/>
      <c r="BX41" s="162"/>
      <c r="BY41" s="162"/>
      <c r="BZ41" s="162"/>
      <c r="CA41" s="162"/>
    </row>
    <row r="42" spans="1:79" ht="15" customHeight="1">
      <c r="A42" s="161"/>
      <c r="B42" s="162"/>
      <c r="C42" s="162"/>
      <c r="D42" s="428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30"/>
      <c r="BD42" s="162"/>
      <c r="BE42" s="162"/>
      <c r="BF42" s="162"/>
      <c r="BG42" s="163"/>
      <c r="BN42" s="168"/>
      <c r="BO42" s="168"/>
      <c r="BP42" s="168"/>
      <c r="BQ42" s="168"/>
      <c r="BR42" s="168"/>
      <c r="BS42" s="168"/>
      <c r="BT42" s="168"/>
      <c r="BU42" s="162"/>
      <c r="BV42" s="162"/>
      <c r="BW42" s="162"/>
      <c r="BX42" s="162"/>
      <c r="BY42" s="162"/>
      <c r="BZ42" s="162"/>
      <c r="CA42" s="162"/>
    </row>
    <row r="43" spans="1:79" ht="15" customHeight="1">
      <c r="A43" s="161"/>
      <c r="B43" s="162"/>
      <c r="C43" s="162"/>
      <c r="D43" s="428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30"/>
      <c r="BD43" s="162"/>
      <c r="BE43" s="162"/>
      <c r="BF43" s="162"/>
      <c r="BG43" s="163"/>
      <c r="BN43" s="168"/>
      <c r="BO43" s="168"/>
      <c r="BP43" s="168"/>
      <c r="BQ43" s="168"/>
      <c r="BR43" s="168"/>
      <c r="BS43" s="168"/>
      <c r="BT43" s="168"/>
      <c r="BU43" s="162"/>
      <c r="BV43" s="162"/>
      <c r="BW43" s="162"/>
      <c r="BX43" s="162"/>
      <c r="BY43" s="162"/>
      <c r="BZ43" s="162"/>
      <c r="CA43" s="162"/>
    </row>
    <row r="44" spans="1:79" ht="15" customHeight="1">
      <c r="A44" s="161"/>
      <c r="B44" s="162"/>
      <c r="C44" s="162"/>
      <c r="D44" s="428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30"/>
      <c r="BD44" s="162"/>
      <c r="BE44" s="162"/>
      <c r="BF44" s="162"/>
      <c r="BG44" s="163"/>
      <c r="BN44" s="168"/>
      <c r="BO44" s="168"/>
      <c r="BP44" s="168"/>
      <c r="BQ44" s="168"/>
      <c r="BR44" s="168"/>
      <c r="BS44" s="168"/>
      <c r="BT44" s="168"/>
      <c r="BU44" s="162"/>
      <c r="BV44" s="162"/>
      <c r="BW44" s="162"/>
      <c r="BX44" s="162"/>
      <c r="BY44" s="162"/>
      <c r="BZ44" s="162"/>
      <c r="CA44" s="162"/>
    </row>
    <row r="45" spans="1:79" ht="15" customHeight="1">
      <c r="A45" s="161"/>
      <c r="B45" s="162"/>
      <c r="C45" s="162"/>
      <c r="D45" s="428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30"/>
      <c r="BD45" s="162"/>
      <c r="BE45" s="162"/>
      <c r="BF45" s="162"/>
      <c r="BG45" s="163"/>
      <c r="BN45" s="168"/>
      <c r="BO45" s="168"/>
      <c r="BP45" s="168"/>
      <c r="BQ45" s="168"/>
      <c r="BR45" s="168"/>
      <c r="BS45" s="168"/>
      <c r="BT45" s="168"/>
      <c r="BU45" s="162"/>
      <c r="BV45" s="162"/>
      <c r="BW45" s="162"/>
      <c r="BX45" s="162"/>
      <c r="BY45" s="162"/>
      <c r="BZ45" s="162"/>
      <c r="CA45" s="162"/>
    </row>
    <row r="46" spans="1:79" ht="15" customHeight="1" thickBo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3"/>
      <c r="BN46" s="168"/>
      <c r="BO46" s="168"/>
      <c r="BP46" s="168"/>
      <c r="BQ46" s="168"/>
      <c r="BR46" s="168"/>
      <c r="BS46" s="168"/>
      <c r="BT46" s="168"/>
      <c r="BU46" s="162"/>
      <c r="BV46" s="162"/>
      <c r="BW46" s="162"/>
      <c r="BX46" s="162"/>
      <c r="BY46" s="162"/>
      <c r="BZ46" s="162"/>
      <c r="CA46" s="162"/>
    </row>
    <row r="47" spans="1:79" ht="32.450000000000003" customHeight="1" thickBot="1">
      <c r="A47" s="389" t="s">
        <v>459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1"/>
      <c r="BM47" s="508" t="s">
        <v>88</v>
      </c>
      <c r="BN47" s="508"/>
      <c r="BO47" s="508"/>
      <c r="BP47" s="168"/>
      <c r="BQ47" s="168"/>
      <c r="BR47" s="168"/>
      <c r="BS47" s="168"/>
      <c r="BT47" s="168"/>
      <c r="BU47" s="162"/>
      <c r="BV47" s="162"/>
      <c r="BW47" s="162"/>
      <c r="BX47" s="162"/>
      <c r="BY47" s="162"/>
      <c r="BZ47" s="162"/>
      <c r="CA47" s="162"/>
    </row>
    <row r="48" spans="1:79" ht="1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404" t="s">
        <v>50</v>
      </c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346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3"/>
      <c r="BM48" s="508"/>
      <c r="BN48" s="508"/>
      <c r="BO48" s="508"/>
      <c r="BP48" s="168"/>
      <c r="BU48" s="441"/>
      <c r="BV48" s="441"/>
      <c r="BW48" s="162"/>
      <c r="BX48" s="162"/>
      <c r="BY48" s="162"/>
      <c r="BZ48" s="162"/>
      <c r="CA48" s="162"/>
    </row>
    <row r="49" spans="1:79" ht="14.45" customHeight="1">
      <c r="A49" s="161"/>
      <c r="B49" s="162"/>
      <c r="C49" s="162"/>
      <c r="D49" s="405"/>
      <c r="E49" s="405"/>
      <c r="F49" s="405"/>
      <c r="G49" s="405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3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BB49" s="162"/>
      <c r="BC49" s="162"/>
      <c r="BD49" s="162"/>
      <c r="BE49" s="162"/>
      <c r="BF49" s="162"/>
      <c r="BG49" s="163"/>
      <c r="BM49" s="160" t="s">
        <v>79</v>
      </c>
      <c r="BN49" s="169" t="str">
        <f>IF(AND(AK13=1,J57&lt;&gt;""),VLOOKUP(J57,Datos!L:M,2,0),IF(I51&lt;&gt;"",VLOOKUP(I51,Datos!Y:AE,7,0),""))</f>
        <v/>
      </c>
      <c r="BO49" s="169" t="str">
        <f>IF(I51&lt;&gt;"",VLOOKUP(I51,Datos!Y:AU,23,0),"")</f>
        <v/>
      </c>
      <c r="BU49" s="441"/>
      <c r="BV49" s="441"/>
      <c r="BW49" s="162"/>
      <c r="BX49" s="162"/>
      <c r="BY49" s="162"/>
      <c r="BZ49" s="162"/>
      <c r="CA49" s="162"/>
    </row>
    <row r="50" spans="1:79" ht="14.45" customHeight="1">
      <c r="A50" s="507" t="s">
        <v>307</v>
      </c>
      <c r="B50" s="404"/>
      <c r="C50" s="404"/>
      <c r="D50" s="404"/>
      <c r="E50" s="404"/>
      <c r="F50" s="404"/>
      <c r="G50" s="404"/>
      <c r="H50" s="40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62"/>
      <c r="Z50" s="162"/>
      <c r="AA50" s="162"/>
      <c r="AB50" s="413" t="s">
        <v>49</v>
      </c>
      <c r="AC50" s="414"/>
      <c r="AD50" s="414"/>
      <c r="AE50" s="414"/>
      <c r="AF50" s="414"/>
      <c r="AG50" s="414"/>
      <c r="AH50" s="414"/>
      <c r="AI50" s="414"/>
      <c r="AJ50" s="414"/>
      <c r="AK50" s="424"/>
      <c r="AL50" s="345"/>
      <c r="AM50" s="162"/>
      <c r="AN50" s="162"/>
      <c r="BB50" s="162"/>
      <c r="BC50" s="162"/>
      <c r="BD50" s="162"/>
      <c r="BE50" s="162"/>
      <c r="BF50" s="162"/>
      <c r="BG50" s="163"/>
      <c r="BM50" s="160" t="s">
        <v>78</v>
      </c>
      <c r="BN50" s="169" t="str">
        <f>IF(AND(AK13=1,J66&lt;&gt;""),VLOOKUP(J66,Datos!N:AE,18,0),IF(I61&lt;&gt;"",VLOOKUP(I61,Datos!P:AE,16,0),""))</f>
        <v/>
      </c>
      <c r="BO50" s="169" t="str">
        <f>IF(AK13=1,J66,IF(I61&lt;&gt;"",VLOOKUP(I61,Datos!P:R,3,0),""))</f>
        <v/>
      </c>
      <c r="BU50" s="162"/>
      <c r="BV50" s="162"/>
      <c r="BW50" s="162"/>
      <c r="BX50" s="162"/>
      <c r="BY50" s="162"/>
      <c r="BZ50" s="162"/>
      <c r="CA50" s="162"/>
    </row>
    <row r="51" spans="1:79" ht="27" customHeight="1">
      <c r="A51" s="440"/>
      <c r="B51" s="441"/>
      <c r="C51" s="441"/>
      <c r="D51" s="441"/>
      <c r="E51" s="441"/>
      <c r="F51" s="441"/>
      <c r="G51" s="162"/>
      <c r="H51" s="162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162"/>
      <c r="Z51" s="162"/>
      <c r="AA51" s="162"/>
      <c r="AB51" s="406">
        <v>1</v>
      </c>
      <c r="AC51" s="406"/>
      <c r="AD51" s="406">
        <v>2</v>
      </c>
      <c r="AE51" s="406"/>
      <c r="AF51" s="406">
        <v>3</v>
      </c>
      <c r="AG51" s="406"/>
      <c r="AH51" s="406">
        <v>4</v>
      </c>
      <c r="AI51" s="406"/>
      <c r="AJ51" s="406">
        <v>5</v>
      </c>
      <c r="AK51" s="406"/>
      <c r="AL51" s="345"/>
      <c r="AM51" s="162"/>
      <c r="AN51" s="162"/>
      <c r="BB51" s="162"/>
      <c r="BC51" s="162"/>
      <c r="BD51" s="162"/>
      <c r="BE51" s="162"/>
      <c r="BF51" s="162"/>
      <c r="BG51" s="163"/>
    </row>
    <row r="52" spans="1:79" ht="31.5" customHeight="1">
      <c r="A52" s="440"/>
      <c r="B52" s="441"/>
      <c r="C52" s="441"/>
      <c r="D52" s="441"/>
      <c r="E52" s="441"/>
      <c r="F52" s="441"/>
      <c r="G52" s="171"/>
      <c r="H52" s="172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62"/>
      <c r="Y52" s="162"/>
      <c r="Z52" s="504" t="s">
        <v>48</v>
      </c>
      <c r="AA52" s="437">
        <v>1</v>
      </c>
      <c r="AB52" s="478" t="str">
        <f>IF(AND($AB$51=$H$69,$AA52=$F$69),"R8","")</f>
        <v/>
      </c>
      <c r="AC52" s="479"/>
      <c r="AD52" s="478" t="str">
        <f>IF(AND(AD$51=$H$69,$AA$52=$F$69),"R8","")</f>
        <v/>
      </c>
      <c r="AE52" s="479"/>
      <c r="AF52" s="482" t="str">
        <f>IF(AND(AF$51=$H$69,$AA$52=$F$69),"R8","")</f>
        <v/>
      </c>
      <c r="AG52" s="483"/>
      <c r="AH52" s="463" t="str">
        <f>IF(AND(AH$51=$H$69,$AA$52=$F$69),"R8","")</f>
        <v/>
      </c>
      <c r="AI52" s="464"/>
      <c r="AJ52" s="470" t="str">
        <f>IF(AND(AJ$51=$H$69,$AA$52=$F$69),"R8","")</f>
        <v/>
      </c>
      <c r="AK52" s="471"/>
      <c r="AL52" s="309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3"/>
      <c r="BM52" s="169"/>
      <c r="BN52" s="169" t="s">
        <v>54</v>
      </c>
      <c r="BO52" s="169" t="s">
        <v>55</v>
      </c>
      <c r="BP52" s="169" t="s">
        <v>56</v>
      </c>
      <c r="BQ52" s="169" t="s">
        <v>57</v>
      </c>
      <c r="BR52" s="169"/>
      <c r="BS52" s="169" t="s">
        <v>58</v>
      </c>
      <c r="BT52" s="169"/>
    </row>
    <row r="53" spans="1:79" ht="11.25" customHeight="1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4"/>
      <c r="S53" s="164"/>
      <c r="T53" s="164"/>
      <c r="U53" s="164"/>
      <c r="V53" s="164"/>
      <c r="W53" s="164"/>
      <c r="X53" s="164"/>
      <c r="Y53" s="162"/>
      <c r="Z53" s="505"/>
      <c r="AA53" s="437"/>
      <c r="AB53" s="480"/>
      <c r="AC53" s="481"/>
      <c r="AD53" s="480"/>
      <c r="AE53" s="481"/>
      <c r="AF53" s="484"/>
      <c r="AG53" s="485"/>
      <c r="AH53" s="465"/>
      <c r="AI53" s="466"/>
      <c r="AJ53" s="472"/>
      <c r="AK53" s="473"/>
      <c r="AL53" s="309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3"/>
      <c r="BM53" s="169" t="s">
        <v>111</v>
      </c>
      <c r="BN53" s="169" t="s">
        <v>77</v>
      </c>
      <c r="BO53" s="169" t="s">
        <v>77</v>
      </c>
      <c r="BP53" s="169" t="s">
        <v>76</v>
      </c>
      <c r="BQ53" s="169" t="s">
        <v>75</v>
      </c>
      <c r="BR53" s="169"/>
      <c r="BS53" s="169" t="s">
        <v>74</v>
      </c>
      <c r="BT53" s="169"/>
    </row>
    <row r="54" spans="1:79" ht="13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408"/>
      <c r="S54" s="408"/>
      <c r="T54" s="408"/>
      <c r="U54" s="408"/>
      <c r="V54" s="408"/>
      <c r="W54" s="408"/>
      <c r="X54" s="164"/>
      <c r="Y54" s="162"/>
      <c r="Z54" s="505"/>
      <c r="AA54" s="437">
        <v>2</v>
      </c>
      <c r="AB54" s="478" t="str">
        <f>IF(AND(AB$51=$H$69,$AA$54=$F$69),"R8","")</f>
        <v/>
      </c>
      <c r="AC54" s="479"/>
      <c r="AD54" s="478" t="str">
        <f>IF(AND(AD$51=$H$69,$AA$54=$F$69),"R8","")</f>
        <v/>
      </c>
      <c r="AE54" s="479"/>
      <c r="AF54" s="482" t="str">
        <f>IF(AND(AF$51=$H$69,$AA$54=$F$69),"R8","")</f>
        <v/>
      </c>
      <c r="AG54" s="483"/>
      <c r="AH54" s="463" t="str">
        <f>IF(AND(AH$51=$H$69,$AA$54=$F$69),"R8","")</f>
        <v/>
      </c>
      <c r="AI54" s="464"/>
      <c r="AJ54" s="470" t="str">
        <f>IF(AND(AJ$51=$H$69,$AA$54=$F$69),"R8","")</f>
        <v/>
      </c>
      <c r="AK54" s="471"/>
      <c r="AL54" s="309"/>
      <c r="AM54" s="162"/>
      <c r="AN54" s="407" t="s">
        <v>47</v>
      </c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162"/>
      <c r="BB54" s="162"/>
      <c r="BC54" s="162"/>
      <c r="BD54" s="162"/>
      <c r="BE54" s="162"/>
      <c r="BF54" s="162"/>
      <c r="BG54" s="163"/>
      <c r="BM54" s="169" t="s">
        <v>52</v>
      </c>
      <c r="BN54" s="169" t="s">
        <v>77</v>
      </c>
      <c r="BO54" s="169" t="s">
        <v>77</v>
      </c>
      <c r="BP54" s="169" t="s">
        <v>76</v>
      </c>
      <c r="BQ54" s="169" t="s">
        <v>75</v>
      </c>
      <c r="BR54" s="169"/>
      <c r="BS54" s="169" t="s">
        <v>74</v>
      </c>
      <c r="BT54" s="169"/>
    </row>
    <row r="55" spans="1:79" ht="19.5" customHeight="1">
      <c r="A55" s="161"/>
      <c r="B55" s="162"/>
      <c r="C55" s="162"/>
      <c r="D55" s="409" t="s">
        <v>116</v>
      </c>
      <c r="E55" s="409"/>
      <c r="F55" s="409"/>
      <c r="G55" s="409"/>
      <c r="H55" s="409"/>
      <c r="I55" s="409"/>
      <c r="J55" s="145"/>
      <c r="K55" s="145"/>
      <c r="L55" s="145"/>
      <c r="M55" s="145"/>
      <c r="N55" s="145"/>
      <c r="O55" s="145"/>
      <c r="P55" s="145"/>
      <c r="Q55" s="162"/>
      <c r="R55" s="458"/>
      <c r="S55" s="458"/>
      <c r="T55" s="458"/>
      <c r="U55" s="458"/>
      <c r="V55" s="458"/>
      <c r="W55" s="458"/>
      <c r="X55" s="164"/>
      <c r="Y55" s="162"/>
      <c r="Z55" s="505"/>
      <c r="AA55" s="437"/>
      <c r="AB55" s="480"/>
      <c r="AC55" s="481"/>
      <c r="AD55" s="480"/>
      <c r="AE55" s="481"/>
      <c r="AF55" s="484"/>
      <c r="AG55" s="485"/>
      <c r="AH55" s="465"/>
      <c r="AI55" s="466"/>
      <c r="AJ55" s="472"/>
      <c r="AK55" s="473"/>
      <c r="AL55" s="309"/>
      <c r="AM55" s="162"/>
      <c r="AN55" s="486" t="str">
        <f>IF(OR(J57="",J66=""),"",INDEX($BM$52:$BT$57,MATCH($BO$49,$BM$52:$BM$57,0),MATCH($BO$50,$BM$52:$BT$52,0)))</f>
        <v/>
      </c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8"/>
      <c r="BE55" s="162"/>
      <c r="BF55" s="162"/>
      <c r="BG55" s="163"/>
      <c r="BM55" s="169" t="s">
        <v>112</v>
      </c>
      <c r="BN55" s="169" t="s">
        <v>77</v>
      </c>
      <c r="BO55" s="169" t="s">
        <v>76</v>
      </c>
      <c r="BP55" s="169" t="s">
        <v>75</v>
      </c>
      <c r="BQ55" s="169" t="s">
        <v>74</v>
      </c>
      <c r="BR55" s="169"/>
      <c r="BS55" s="169" t="s">
        <v>74</v>
      </c>
      <c r="BT55" s="169"/>
    </row>
    <row r="56" spans="1:79" ht="14.4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73"/>
      <c r="K56" s="174"/>
      <c r="L56" s="174"/>
      <c r="M56" s="174"/>
      <c r="N56" s="174"/>
      <c r="O56" s="174"/>
      <c r="P56" s="175"/>
      <c r="Q56" s="162"/>
      <c r="R56" s="408"/>
      <c r="S56" s="408"/>
      <c r="T56" s="408"/>
      <c r="U56" s="408"/>
      <c r="V56" s="408"/>
      <c r="W56" s="408"/>
      <c r="X56" s="164"/>
      <c r="Y56" s="162"/>
      <c r="Z56" s="505"/>
      <c r="AA56" s="437">
        <v>3</v>
      </c>
      <c r="AB56" s="478" t="str">
        <f>IF(AND(AB$51=$H$69,$AA$56=$F$69),"R8","")</f>
        <v/>
      </c>
      <c r="AC56" s="479"/>
      <c r="AD56" s="482" t="str">
        <f>IF(AND(AD$51=$H$69,$AA$56=$F$69),"R8","")</f>
        <v/>
      </c>
      <c r="AE56" s="483"/>
      <c r="AF56" s="463" t="str">
        <f>IF(AND(AF$51=$H$69,$AA$56=$F$69),"R8","")</f>
        <v/>
      </c>
      <c r="AG56" s="464"/>
      <c r="AH56" s="470" t="str">
        <f>IF(AND(AH$51=$H$69,$AA$56=$F$69),"R8","")</f>
        <v/>
      </c>
      <c r="AI56" s="471"/>
      <c r="AJ56" s="470" t="str">
        <f>IF(AND(AJ$51=$H$69,$AA$56=$F$69),"R8","")</f>
        <v/>
      </c>
      <c r="AK56" s="471"/>
      <c r="AL56" s="309"/>
      <c r="AM56" s="162"/>
      <c r="AN56" s="489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1"/>
      <c r="BE56" s="162"/>
      <c r="BF56" s="162"/>
      <c r="BG56" s="163"/>
      <c r="BM56" s="169" t="s">
        <v>53</v>
      </c>
      <c r="BN56" s="169" t="s">
        <v>76</v>
      </c>
      <c r="BO56" s="169" t="s">
        <v>75</v>
      </c>
      <c r="BP56" s="169" t="s">
        <v>75</v>
      </c>
      <c r="BQ56" s="169" t="s">
        <v>74</v>
      </c>
      <c r="BR56" s="169"/>
      <c r="BS56" s="169" t="s">
        <v>74</v>
      </c>
      <c r="BT56" s="169"/>
    </row>
    <row r="57" spans="1:79" ht="14.45" customHeight="1">
      <c r="A57" s="161"/>
      <c r="B57" s="162"/>
      <c r="C57" s="162"/>
      <c r="D57" s="162"/>
      <c r="E57" s="162"/>
      <c r="F57" s="162"/>
      <c r="G57" s="162"/>
      <c r="H57" s="162"/>
      <c r="I57" s="162"/>
      <c r="J57" s="469" t="str">
        <f>BO49</f>
        <v/>
      </c>
      <c r="K57" s="469"/>
      <c r="L57" s="469"/>
      <c r="M57" s="469"/>
      <c r="N57" s="469"/>
      <c r="O57" s="469"/>
      <c r="P57" s="469"/>
      <c r="Q57" s="162"/>
      <c r="R57" s="408"/>
      <c r="S57" s="408"/>
      <c r="T57" s="408"/>
      <c r="U57" s="408"/>
      <c r="V57" s="408"/>
      <c r="W57" s="408"/>
      <c r="X57" s="164"/>
      <c r="Y57" s="162"/>
      <c r="Z57" s="505"/>
      <c r="AA57" s="437"/>
      <c r="AB57" s="480"/>
      <c r="AC57" s="481"/>
      <c r="AD57" s="484"/>
      <c r="AE57" s="485"/>
      <c r="AF57" s="465"/>
      <c r="AG57" s="466"/>
      <c r="AH57" s="472"/>
      <c r="AI57" s="473"/>
      <c r="AJ57" s="472"/>
      <c r="AK57" s="473"/>
      <c r="AL57" s="309"/>
      <c r="AM57" s="162"/>
      <c r="AN57" s="162"/>
      <c r="AO57" s="162"/>
      <c r="AP57" s="162"/>
      <c r="AQ57" s="162"/>
      <c r="AR57" s="162"/>
      <c r="BE57" s="162"/>
      <c r="BF57" s="162"/>
      <c r="BG57" s="163"/>
      <c r="BM57" s="169" t="s">
        <v>113</v>
      </c>
      <c r="BN57" s="169" t="s">
        <v>75</v>
      </c>
      <c r="BO57" s="169" t="s">
        <v>75</v>
      </c>
      <c r="BP57" s="169" t="s">
        <v>74</v>
      </c>
      <c r="BQ57" s="169" t="s">
        <v>74</v>
      </c>
      <c r="BR57" s="169"/>
      <c r="BS57" s="169" t="s">
        <v>74</v>
      </c>
      <c r="BT57" s="169"/>
    </row>
    <row r="58" spans="1:79" ht="14.45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73"/>
      <c r="K58" s="174"/>
      <c r="L58" s="174"/>
      <c r="M58" s="174"/>
      <c r="N58" s="174"/>
      <c r="O58" s="174"/>
      <c r="P58" s="175"/>
      <c r="Q58" s="162"/>
      <c r="R58" s="408" t="s">
        <v>772</v>
      </c>
      <c r="S58" s="408"/>
      <c r="T58" s="408"/>
      <c r="U58" s="408"/>
      <c r="V58" s="408"/>
      <c r="W58" s="408"/>
      <c r="X58" s="164"/>
      <c r="Y58" s="162"/>
      <c r="Z58" s="505"/>
      <c r="AA58" s="437">
        <v>4</v>
      </c>
      <c r="AB58" s="482" t="str">
        <f>IF(AND(AB$51=$H$69,$AA$58=$F$69),"R8","")</f>
        <v/>
      </c>
      <c r="AC58" s="483"/>
      <c r="AD58" s="463" t="str">
        <f>IF(AND(AD$51=$H$69,$AA$58=$F$69),"R8","")</f>
        <v/>
      </c>
      <c r="AE58" s="464"/>
      <c r="AF58" s="463" t="str">
        <f>IF(AND(AF$51=$H$69,$AA$58=$F$69),"R8","")</f>
        <v/>
      </c>
      <c r="AG58" s="464"/>
      <c r="AH58" s="470" t="str">
        <f>IF(AND(AH$51=$H$69,$AA$58=$F$69),"R8","")</f>
        <v/>
      </c>
      <c r="AI58" s="471"/>
      <c r="AJ58" s="470" t="str">
        <f>IF(AND(AJ$51=$H$69,$AA$58=$F$69),"R8","")</f>
        <v/>
      </c>
      <c r="AK58" s="471"/>
      <c r="AL58" s="309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3"/>
    </row>
    <row r="59" spans="1:79" ht="14.45" customHeigh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505"/>
      <c r="AA59" s="437"/>
      <c r="AB59" s="484"/>
      <c r="AC59" s="485"/>
      <c r="AD59" s="465"/>
      <c r="AE59" s="466"/>
      <c r="AF59" s="465"/>
      <c r="AG59" s="466"/>
      <c r="AH59" s="472"/>
      <c r="AI59" s="473"/>
      <c r="AJ59" s="472"/>
      <c r="AK59" s="473"/>
      <c r="AL59" s="309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3"/>
    </row>
    <row r="60" spans="1:79" ht="15.75" customHeight="1">
      <c r="A60" s="502" t="s">
        <v>306</v>
      </c>
      <c r="B60" s="503"/>
      <c r="C60" s="503"/>
      <c r="D60" s="503"/>
      <c r="E60" s="503"/>
      <c r="F60" s="503"/>
      <c r="G60" s="503"/>
      <c r="H60" s="503"/>
      <c r="I60" s="467" t="str">
        <f>IF($AK$13=1,"De click para determinar el impacto__","")</f>
        <v/>
      </c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13"/>
      <c r="V60" s="13"/>
      <c r="W60" s="13"/>
      <c r="X60" s="13"/>
      <c r="Y60" s="162"/>
      <c r="Z60" s="505"/>
      <c r="AA60" s="437">
        <v>5</v>
      </c>
      <c r="AB60" s="463" t="str">
        <f>IF(AND(AB$51=$H$69,$AA$60=$F$69),"R8","")</f>
        <v/>
      </c>
      <c r="AC60" s="464"/>
      <c r="AD60" s="463" t="str">
        <f>IF(AND(AD$51=$H$69,$AA$60=$F$69),"R8","")</f>
        <v/>
      </c>
      <c r="AE60" s="464"/>
      <c r="AF60" s="470" t="str">
        <f>IF(AND(AF$51=$H$69,$AA$60=$F$69),"R8","")</f>
        <v/>
      </c>
      <c r="AG60" s="471"/>
      <c r="AH60" s="470" t="str">
        <f>IF(AND(AH$51=$H$69,$AA$60=$F$69),"R8","")</f>
        <v/>
      </c>
      <c r="AI60" s="471"/>
      <c r="AJ60" s="470" t="str">
        <f>IF(AND(AJ$51=$H$69,$AA$60=$F$69),"R8","")</f>
        <v/>
      </c>
      <c r="AK60" s="471"/>
      <c r="AL60" s="309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3"/>
    </row>
    <row r="61" spans="1:79" ht="15.75" customHeight="1">
      <c r="A61" s="161"/>
      <c r="B61" s="162"/>
      <c r="C61" s="162"/>
      <c r="D61" s="162"/>
      <c r="E61" s="162"/>
      <c r="F61" s="162"/>
      <c r="G61" s="162"/>
      <c r="H61" s="162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162"/>
      <c r="Z61" s="506"/>
      <c r="AA61" s="437"/>
      <c r="AB61" s="465"/>
      <c r="AC61" s="466"/>
      <c r="AD61" s="465"/>
      <c r="AE61" s="466"/>
      <c r="AF61" s="472"/>
      <c r="AG61" s="473"/>
      <c r="AH61" s="472"/>
      <c r="AI61" s="473"/>
      <c r="AJ61" s="472"/>
      <c r="AK61" s="473"/>
      <c r="AL61" s="309"/>
      <c r="AM61" s="162"/>
      <c r="AN61" s="162"/>
      <c r="AO61" s="162"/>
      <c r="AP61" s="162"/>
      <c r="AQ61" s="162"/>
      <c r="AR61" s="162"/>
      <c r="AS61" s="164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3"/>
    </row>
    <row r="62" spans="1:79" ht="1.5" customHeight="1">
      <c r="A62" s="161"/>
      <c r="B62" s="162"/>
      <c r="C62" s="162"/>
      <c r="D62" s="162"/>
      <c r="E62" s="162"/>
      <c r="F62" s="162"/>
      <c r="G62" s="162"/>
      <c r="H62" s="162"/>
      <c r="I62" s="144"/>
      <c r="J62" s="144"/>
      <c r="K62" s="144"/>
      <c r="L62" s="144"/>
      <c r="M62" s="144"/>
      <c r="N62" s="144"/>
      <c r="O62" s="144"/>
      <c r="P62" s="144"/>
      <c r="Q62" s="177"/>
      <c r="R62" s="462"/>
      <c r="S62" s="462"/>
      <c r="T62" s="462"/>
      <c r="U62" s="462"/>
      <c r="V62" s="462"/>
      <c r="W62" s="462"/>
      <c r="X62" s="164"/>
      <c r="Y62" s="162"/>
      <c r="Z62" s="178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3"/>
    </row>
    <row r="63" spans="1:79" ht="6" customHeight="1">
      <c r="A63" s="161"/>
      <c r="B63" s="162"/>
      <c r="C63" s="162"/>
      <c r="D63" s="162"/>
      <c r="E63" s="162"/>
      <c r="F63" s="162"/>
      <c r="G63" s="162"/>
      <c r="H63" s="162"/>
      <c r="I63" s="144"/>
      <c r="J63" s="144"/>
      <c r="K63" s="144"/>
      <c r="L63" s="144"/>
      <c r="M63" s="144"/>
      <c r="N63" s="144"/>
      <c r="O63" s="144"/>
      <c r="P63" s="144"/>
      <c r="Q63" s="177"/>
      <c r="R63" s="351"/>
      <c r="S63" s="351"/>
      <c r="T63" s="351"/>
      <c r="U63" s="351"/>
      <c r="V63" s="351"/>
      <c r="W63" s="351"/>
      <c r="X63" s="164"/>
      <c r="Y63" s="162"/>
      <c r="Z63" s="178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3"/>
    </row>
    <row r="64" spans="1:79" ht="13.5" customHeight="1">
      <c r="A64" s="161"/>
      <c r="B64" s="162"/>
      <c r="C64" s="162"/>
      <c r="D64" s="468" t="s">
        <v>445</v>
      </c>
      <c r="E64" s="468"/>
      <c r="F64" s="468"/>
      <c r="G64" s="468"/>
      <c r="H64" s="468"/>
      <c r="I64" s="468"/>
      <c r="J64" s="144"/>
      <c r="K64" s="144"/>
      <c r="L64" s="144"/>
      <c r="M64" s="144"/>
      <c r="N64" s="144"/>
      <c r="O64" s="144"/>
      <c r="P64" s="144"/>
      <c r="Q64" s="177"/>
      <c r="R64" s="351"/>
      <c r="S64" s="351"/>
      <c r="T64" s="351"/>
      <c r="U64" s="351"/>
      <c r="V64" s="351"/>
      <c r="W64" s="351"/>
      <c r="X64" s="164"/>
      <c r="Y64" s="162"/>
      <c r="Z64" s="178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3"/>
    </row>
    <row r="65" spans="1:72" ht="14.45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80"/>
      <c r="K65" s="181"/>
      <c r="L65" s="181"/>
      <c r="M65" s="181"/>
      <c r="N65" s="181"/>
      <c r="O65" s="181"/>
      <c r="P65" s="182"/>
      <c r="Q65" s="164"/>
      <c r="R65" s="458"/>
      <c r="S65" s="458"/>
      <c r="T65" s="458"/>
      <c r="U65" s="458"/>
      <c r="V65" s="458"/>
      <c r="W65" s="458"/>
      <c r="X65" s="164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3"/>
    </row>
    <row r="66" spans="1:72" ht="14.45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459" t="str">
        <f>IF(AK13=1,Enc_Imp_Corrupción!K25,BO50)</f>
        <v/>
      </c>
      <c r="K66" s="460"/>
      <c r="L66" s="460"/>
      <c r="M66" s="460"/>
      <c r="N66" s="460"/>
      <c r="O66" s="460"/>
      <c r="P66" s="461"/>
      <c r="Q66" s="162"/>
      <c r="R66" s="458"/>
      <c r="S66" s="458"/>
      <c r="T66" s="458"/>
      <c r="U66" s="458"/>
      <c r="V66" s="458"/>
      <c r="W66" s="458"/>
      <c r="X66" s="162"/>
      <c r="Y66" s="162"/>
      <c r="Z66" s="183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3"/>
    </row>
    <row r="67" spans="1:72">
      <c r="A67" s="161"/>
      <c r="B67" s="162"/>
      <c r="C67" s="162"/>
      <c r="D67" s="162"/>
      <c r="E67" s="145"/>
      <c r="F67" s="145"/>
      <c r="G67" s="145"/>
      <c r="H67" s="145"/>
      <c r="I67" s="162"/>
      <c r="J67" s="184"/>
      <c r="K67" s="179"/>
      <c r="L67" s="179"/>
      <c r="M67" s="179"/>
      <c r="N67" s="179"/>
      <c r="O67" s="179"/>
      <c r="P67" s="185"/>
      <c r="Q67" s="162"/>
      <c r="R67" s="458"/>
      <c r="S67" s="458"/>
      <c r="T67" s="458"/>
      <c r="U67" s="458"/>
      <c r="V67" s="458"/>
      <c r="W67" s="458"/>
      <c r="X67" s="162"/>
      <c r="Y67" s="162"/>
      <c r="Z67" s="183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3"/>
    </row>
    <row r="68" spans="1:72">
      <c r="A68" s="161"/>
      <c r="B68" s="162"/>
      <c r="C68" s="162"/>
      <c r="D68" s="162"/>
      <c r="E68" s="162"/>
      <c r="F68" s="516" t="s">
        <v>65</v>
      </c>
      <c r="G68" s="516"/>
      <c r="H68" s="516" t="s">
        <v>66</v>
      </c>
      <c r="I68" s="516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83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3"/>
    </row>
    <row r="69" spans="1:72">
      <c r="A69" s="161"/>
      <c r="B69" s="162"/>
      <c r="C69" s="162"/>
      <c r="D69" s="162"/>
      <c r="E69" s="162"/>
      <c r="F69" s="280" t="str">
        <f>BN49</f>
        <v/>
      </c>
      <c r="G69" s="280"/>
      <c r="H69" s="280" t="str">
        <f>BN50</f>
        <v/>
      </c>
      <c r="I69" s="280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83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3"/>
    </row>
    <row r="70" spans="1:72" ht="15.75" thickBot="1">
      <c r="A70" s="161"/>
      <c r="B70" s="162"/>
      <c r="C70" s="162"/>
      <c r="D70" s="162"/>
      <c r="E70" s="162"/>
      <c r="F70" s="164"/>
      <c r="G70" s="164"/>
      <c r="H70" s="164"/>
      <c r="I70" s="164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83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3"/>
    </row>
    <row r="71" spans="1:72" ht="32.450000000000003" customHeight="1" thickBot="1">
      <c r="A71" s="389" t="s">
        <v>791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1"/>
      <c r="BN71" s="168"/>
      <c r="BO71" s="168"/>
      <c r="BP71" s="168"/>
      <c r="BQ71" s="168"/>
      <c r="BR71" s="168"/>
      <c r="BS71" s="168"/>
      <c r="BT71" s="168"/>
    </row>
    <row r="72" spans="1:72">
      <c r="A72" s="161"/>
      <c r="B72" s="162"/>
      <c r="C72" s="162"/>
      <c r="D72" s="162"/>
      <c r="E72" s="162"/>
      <c r="F72" s="164"/>
      <c r="G72" s="164"/>
      <c r="H72" s="164"/>
      <c r="I72" s="164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83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3"/>
    </row>
    <row r="73" spans="1:72">
      <c r="A73" s="161"/>
      <c r="B73" s="162"/>
      <c r="C73" s="162"/>
      <c r="D73" s="162"/>
      <c r="E73" s="162"/>
      <c r="F73" s="164"/>
      <c r="G73" s="164"/>
      <c r="H73" s="164"/>
      <c r="I73" s="164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83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3"/>
    </row>
    <row r="74" spans="1:72">
      <c r="A74" s="161"/>
      <c r="B74" s="162"/>
      <c r="C74" s="162"/>
      <c r="D74" s="180"/>
      <c r="E74" s="181"/>
      <c r="F74" s="181"/>
      <c r="G74" s="181"/>
      <c r="H74" s="181"/>
      <c r="I74" s="181"/>
      <c r="J74" s="181"/>
      <c r="K74" s="181"/>
      <c r="L74" s="181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2"/>
      <c r="BE74" s="162"/>
      <c r="BF74" s="162"/>
      <c r="BG74" s="163"/>
    </row>
    <row r="75" spans="1:72" ht="14.45" customHeight="1">
      <c r="A75" s="161"/>
      <c r="B75" s="162"/>
      <c r="C75" s="162"/>
      <c r="D75" s="170"/>
      <c r="E75" s="162"/>
      <c r="F75" s="162"/>
      <c r="G75" s="162"/>
      <c r="H75" s="162"/>
      <c r="I75" s="162"/>
      <c r="J75" s="162"/>
      <c r="K75" s="162"/>
      <c r="L75" s="162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200"/>
      <c r="BE75" s="162"/>
      <c r="BF75" s="162"/>
      <c r="BG75" s="163"/>
    </row>
    <row r="76" spans="1:72" ht="22.5" customHeight="1">
      <c r="A76" s="161"/>
      <c r="B76" s="162"/>
      <c r="C76" s="162"/>
      <c r="D76" s="170"/>
      <c r="E76" s="162"/>
      <c r="F76" s="162"/>
      <c r="G76" s="162"/>
      <c r="H76" s="162"/>
      <c r="I76" s="162"/>
      <c r="J76" s="533" t="s">
        <v>771</v>
      </c>
      <c r="K76" s="533"/>
      <c r="L76" s="533"/>
      <c r="M76" s="533"/>
      <c r="N76" s="533"/>
      <c r="O76" s="533"/>
      <c r="P76" s="533"/>
      <c r="Q76" s="533"/>
      <c r="R76" s="533"/>
      <c r="S76" s="162"/>
      <c r="T76" s="162"/>
      <c r="U76" s="162"/>
      <c r="V76" s="162"/>
      <c r="W76" s="534"/>
      <c r="X76" s="535"/>
      <c r="Y76" s="535"/>
      <c r="Z76" s="535"/>
      <c r="AA76" s="535"/>
      <c r="AB76" s="535"/>
      <c r="AC76" s="535"/>
      <c r="AD76" s="535"/>
      <c r="AE76" s="535"/>
      <c r="AF76" s="536"/>
      <c r="AG76" s="164"/>
      <c r="AH76" s="164"/>
      <c r="AI76" s="164"/>
      <c r="AJ76" s="151"/>
      <c r="AK76" s="164"/>
      <c r="AL76" s="164"/>
      <c r="AM76" s="164"/>
      <c r="AN76" s="164"/>
      <c r="AO76" s="164"/>
      <c r="AP76" s="164"/>
      <c r="AQ76" s="164"/>
      <c r="AR76" s="164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200"/>
      <c r="BE76" s="162"/>
      <c r="BF76" s="162"/>
      <c r="BG76" s="163"/>
    </row>
    <row r="77" spans="1:72">
      <c r="A77" s="161"/>
      <c r="B77" s="162"/>
      <c r="C77" s="162"/>
      <c r="D77" s="170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4"/>
      <c r="S77" s="164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200"/>
      <c r="BE77" s="162"/>
      <c r="BF77" s="162"/>
      <c r="BG77" s="163"/>
    </row>
    <row r="78" spans="1:72">
      <c r="A78" s="161"/>
      <c r="B78" s="162"/>
      <c r="C78" s="162"/>
      <c r="D78" s="170"/>
      <c r="E78" s="162"/>
      <c r="F78" s="162"/>
      <c r="G78" s="162"/>
      <c r="H78" s="162"/>
      <c r="I78" s="162"/>
      <c r="J78" s="162"/>
      <c r="K78" s="162"/>
      <c r="L78" s="162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4"/>
      <c r="AO78" s="164"/>
      <c r="AP78" s="164"/>
      <c r="AQ78" s="164"/>
      <c r="AR78" s="164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200"/>
      <c r="BE78" s="162"/>
      <c r="BF78" s="162"/>
      <c r="BG78" s="163"/>
    </row>
    <row r="79" spans="1:72" ht="19.899999999999999" customHeight="1">
      <c r="A79" s="161"/>
      <c r="B79" s="162"/>
      <c r="C79" s="162"/>
      <c r="D79" s="184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85"/>
      <c r="BE79" s="162"/>
      <c r="BF79" s="162"/>
      <c r="BG79" s="163"/>
    </row>
    <row r="80" spans="1:72">
      <c r="A80" s="161"/>
      <c r="B80" s="162"/>
      <c r="C80" s="162"/>
      <c r="D80" s="162"/>
      <c r="E80" s="162"/>
      <c r="F80" s="164"/>
      <c r="G80" s="164"/>
      <c r="H80" s="164"/>
      <c r="I80" s="164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83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3"/>
    </row>
    <row r="81" spans="1:83" ht="15.75" thickBot="1">
      <c r="A81" s="186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8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9"/>
    </row>
    <row r="82" spans="1:83" ht="32.450000000000003" customHeight="1" thickBot="1">
      <c r="A82" s="389" t="s">
        <v>726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1"/>
      <c r="BN82" s="168"/>
      <c r="BO82" s="168"/>
      <c r="BP82" s="168"/>
      <c r="BQ82" s="168"/>
      <c r="BR82" s="168"/>
      <c r="BS82" s="168"/>
      <c r="BT82" s="168"/>
    </row>
    <row r="83" spans="1:83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83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3"/>
    </row>
    <row r="84" spans="1:83" s="287" customFormat="1" ht="246.75" customHeight="1">
      <c r="A84" s="281"/>
      <c r="B84" s="452" t="s">
        <v>764</v>
      </c>
      <c r="C84" s="453"/>
      <c r="D84" s="453"/>
      <c r="E84" s="453"/>
      <c r="F84" s="453"/>
      <c r="G84" s="453"/>
      <c r="H84" s="453"/>
      <c r="I84" s="454"/>
      <c r="J84" s="455" t="s">
        <v>779</v>
      </c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7"/>
      <c r="X84" s="439" t="s">
        <v>840</v>
      </c>
      <c r="Y84" s="439"/>
      <c r="Z84" s="439" t="s">
        <v>715</v>
      </c>
      <c r="AA84" s="439"/>
      <c r="AB84" s="439" t="s">
        <v>716</v>
      </c>
      <c r="AC84" s="439"/>
      <c r="AD84" s="439" t="s">
        <v>717</v>
      </c>
      <c r="AE84" s="439"/>
      <c r="AF84" s="439" t="s">
        <v>718</v>
      </c>
      <c r="AG84" s="439"/>
      <c r="AH84" s="439" t="s">
        <v>719</v>
      </c>
      <c r="AI84" s="439"/>
      <c r="AJ84" s="393" t="s">
        <v>720</v>
      </c>
      <c r="AK84" s="393"/>
      <c r="AL84" s="341" t="s">
        <v>724</v>
      </c>
      <c r="AM84" s="282" t="s">
        <v>721</v>
      </c>
      <c r="AN84" s="341" t="s">
        <v>795</v>
      </c>
      <c r="AO84" s="282" t="s">
        <v>725</v>
      </c>
      <c r="AP84" s="282" t="s">
        <v>783</v>
      </c>
      <c r="AQ84" s="282" t="s">
        <v>780</v>
      </c>
      <c r="AR84" s="285"/>
      <c r="AS84" s="285"/>
      <c r="AT84" s="285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5"/>
      <c r="BF84" s="285"/>
      <c r="BG84" s="286"/>
      <c r="BK84" s="263" t="s">
        <v>755</v>
      </c>
      <c r="BL84" s="263" t="s">
        <v>232</v>
      </c>
      <c r="BM84" s="263" t="s">
        <v>232</v>
      </c>
      <c r="BN84" s="263" t="s">
        <v>756</v>
      </c>
      <c r="BO84" s="263" t="s">
        <v>757</v>
      </c>
      <c r="BP84" s="263" t="s">
        <v>758</v>
      </c>
      <c r="BQ84" s="263" t="s">
        <v>759</v>
      </c>
      <c r="BR84" s="263" t="s">
        <v>724</v>
      </c>
      <c r="BS84" s="264" t="s">
        <v>761</v>
      </c>
      <c r="BT84" s="264" t="s">
        <v>721</v>
      </c>
      <c r="BU84" s="263" t="s">
        <v>760</v>
      </c>
      <c r="BV84" s="263" t="s">
        <v>762</v>
      </c>
      <c r="BW84" s="263" t="s">
        <v>762</v>
      </c>
      <c r="BX84" s="263" t="s">
        <v>784</v>
      </c>
      <c r="BY84" s="285"/>
      <c r="BZ84" s="262"/>
      <c r="CA84" s="285"/>
      <c r="CB84" s="262"/>
      <c r="CC84" s="285"/>
      <c r="CD84" s="262"/>
      <c r="CE84" s="262"/>
    </row>
    <row r="85" spans="1:83" ht="24.95" customHeight="1">
      <c r="A85" s="161"/>
      <c r="B85" s="392">
        <v>1</v>
      </c>
      <c r="C85" s="395" t="s">
        <v>464</v>
      </c>
      <c r="D85" s="396"/>
      <c r="E85" s="396"/>
      <c r="F85" s="397"/>
      <c r="G85" s="397"/>
      <c r="H85" s="397"/>
      <c r="I85" s="398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86" t="str">
        <f>IF(J85&lt;&gt;"",BT85,"")</f>
        <v/>
      </c>
      <c r="AN85" s="394"/>
      <c r="AO85" s="386" t="str">
        <f>BU85</f>
        <v/>
      </c>
      <c r="AP85" s="386" t="str">
        <f>BW85</f>
        <v/>
      </c>
      <c r="AQ85" s="386" t="str">
        <f>(IF(COUNTA(J85:S96)&lt;&gt;0,CONCATENATE(IF(AND(BV90&gt;=90,BV90&lt;=100),Datos!AR2,IF(AND(BV90&gt;=50,BV90&lt;=89),Datos!AR3,IF(BV90&lt;50,Datos!AR4,"")))," (",BV90,")",),""))</f>
        <v/>
      </c>
      <c r="AR85" s="162"/>
      <c r="AS85" s="162"/>
      <c r="AT85" s="162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162"/>
      <c r="BF85" s="162"/>
      <c r="BG85" s="163"/>
      <c r="BK85" s="261">
        <f>IF(X85=Datos!$AJ$2,10,0)</f>
        <v>0</v>
      </c>
      <c r="BL85" s="261">
        <f>IF(Z85=Datos!$AK$2,10,0)</f>
        <v>0</v>
      </c>
      <c r="BM85" s="261">
        <f>IF(AB85=Datos!$AL$2,10,0)</f>
        <v>0</v>
      </c>
      <c r="BN85" s="261">
        <f>IF(AD85=Datos!AM$2,15,0)</f>
        <v>0</v>
      </c>
      <c r="BO85" s="265">
        <f>IF($AF85=Datos!$AN$2,15,IF($AF85=Datos!$AN$3,10,0))</f>
        <v>0</v>
      </c>
      <c r="BP85" s="261">
        <f>IF(AH85=Datos!AO$2,15,0)</f>
        <v>0</v>
      </c>
      <c r="BQ85" s="261">
        <f>IF(AJ85=Datos!$AP$2,15,0)</f>
        <v>0</v>
      </c>
      <c r="BR85" s="265">
        <f>IF($AL85=Datos!$AQ$2,10,IF($AL85=Datos!$AQ$3,5,0))</f>
        <v>0</v>
      </c>
      <c r="BS85" s="261">
        <f>SUM(BK85:BR85)</f>
        <v>0</v>
      </c>
      <c r="BT85" s="261" t="str">
        <f>IF(J85&lt;&gt;"",IF(BS85&gt;=90,Datos!AR$2,IF(AND(BS85&gt;=80,BS85&lt;=89),Datos!AR$3,Datos!AR$4)),"")</f>
        <v/>
      </c>
      <c r="BU85" s="261" t="str">
        <f>IF(AN85&lt;&gt;"",VLOOKUP(AN85,Datos!AV:AW,2,0),"")</f>
        <v/>
      </c>
      <c r="BV85" s="301" t="str">
        <f>IF(AND(BU85&lt;&gt;"",BT85&lt;&gt;""),INDEX($BN$91:$BQ$94,MATCH(BT85,$BN$91:$BN$94,0),MATCH(BU85,$BN$91:$BQ$91,0)),"")</f>
        <v/>
      </c>
      <c r="BW85" s="169" t="str">
        <f>IF(BV85=100,"Fuerte",IF(BV85=50,"Moderado",IF(BV85=0,"Débil","")))</f>
        <v/>
      </c>
      <c r="BX85" s="383" t="str">
        <f>IF(COUNTA(J85:S96)&lt;&gt;0,IF(AND(BV90&gt;=90,BV90&lt;=100),Datos!AR2,IF(AND(BV90&gt;49,BV90&lt;90),Datos!AR3,IF(BV90&lt;50,Datos!AR4,""))),"sin controles")</f>
        <v>sin controles</v>
      </c>
    </row>
    <row r="86" spans="1:83" ht="24.95" customHeight="1">
      <c r="A86" s="161"/>
      <c r="B86" s="392"/>
      <c r="C86" s="395" t="s">
        <v>465</v>
      </c>
      <c r="D86" s="396"/>
      <c r="E86" s="396"/>
      <c r="F86" s="397"/>
      <c r="G86" s="397"/>
      <c r="H86" s="397"/>
      <c r="I86" s="398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87"/>
      <c r="AN86" s="394"/>
      <c r="AO86" s="387"/>
      <c r="AP86" s="387"/>
      <c r="AQ86" s="387"/>
      <c r="AR86" s="162"/>
      <c r="AS86" s="162"/>
      <c r="AT86" s="162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162"/>
      <c r="BF86" s="162"/>
      <c r="BG86" s="163"/>
      <c r="BK86" s="261">
        <f>IF(X88=Datos!$AJ$2,10,0)</f>
        <v>0</v>
      </c>
      <c r="BL86" s="169">
        <f>IF(Z88=Datos!$AK$2,10,0)</f>
        <v>0</v>
      </c>
      <c r="BM86" s="169">
        <f>IF(AB88=Datos!$AL$2,10,0)</f>
        <v>0</v>
      </c>
      <c r="BN86" s="169">
        <f>IF(AD88=Datos!AM$2,15,0)</f>
        <v>0</v>
      </c>
      <c r="BO86" s="265">
        <f>IF($AF88=Datos!$AN$2,15,IF($AF88=Datos!$AN$3,10,0))</f>
        <v>0</v>
      </c>
      <c r="BP86" s="169">
        <f>IF(AH88=Datos!AO$2,15,0)</f>
        <v>0</v>
      </c>
      <c r="BQ86" s="169">
        <f>IF(AJ88=Datos!$AP$2,15,0)</f>
        <v>0</v>
      </c>
      <c r="BR86" s="265">
        <f>IF($AL88=Datos!$AQ$2,10,IF($AL88=Datos!$AQ$3,5,0))</f>
        <v>0</v>
      </c>
      <c r="BS86" s="261">
        <f>SUM(BK86:BR86)</f>
        <v>0</v>
      </c>
      <c r="BT86" s="261" t="str">
        <f>IF(J88&lt;&gt;"",IF(BS86&gt;=90,Datos!AR$2,IF(AND(BS86&gt;=80,BS86&lt;=89),Datos!AR$3,Datos!AR$4)),"")</f>
        <v/>
      </c>
      <c r="BU86" s="261" t="str">
        <f>IF(AN88&lt;&gt;"",VLOOKUP(AN88,Datos!AV:AW,2,0),"")</f>
        <v/>
      </c>
      <c r="BV86" s="301" t="str">
        <f t="shared" ref="BV86:BV88" si="0">IF(AND(BU86&lt;&gt;"",BT86&lt;&gt;""),INDEX($BN$91:$BQ$94,MATCH(BT86,$BN$91:$BN$94,0),MATCH(BU86,$BN$91:$BQ$91,0)),"")</f>
        <v/>
      </c>
      <c r="BW86" s="169" t="str">
        <f t="shared" ref="BW86:BW88" si="1">IF(BV86=100,"Fuerte",IF(BV86=50,"Moderado",IF(BV86=0,"Débil","")))</f>
        <v/>
      </c>
      <c r="BX86" s="384"/>
    </row>
    <row r="87" spans="1:83" ht="24.95" customHeight="1">
      <c r="A87" s="161"/>
      <c r="B87" s="392"/>
      <c r="C87" s="395" t="s">
        <v>466</v>
      </c>
      <c r="D87" s="396"/>
      <c r="E87" s="396"/>
      <c r="F87" s="397"/>
      <c r="G87" s="397"/>
      <c r="H87" s="397"/>
      <c r="I87" s="398"/>
      <c r="J87" s="421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3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88"/>
      <c r="AN87" s="394"/>
      <c r="AO87" s="388"/>
      <c r="AP87" s="388"/>
      <c r="AQ87" s="387"/>
      <c r="AR87" s="162"/>
      <c r="AS87" s="162"/>
      <c r="AT87" s="162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162"/>
      <c r="BF87" s="162"/>
      <c r="BG87" s="163"/>
      <c r="BK87" s="261">
        <f>IF(X91=Datos!$AJ$2,10,0)</f>
        <v>0</v>
      </c>
      <c r="BL87" s="169">
        <f>IF(Z91=Datos!$AK$2,10,0)</f>
        <v>0</v>
      </c>
      <c r="BM87" s="169">
        <f>IF(AB91=Datos!$AL$2,10,0)</f>
        <v>0</v>
      </c>
      <c r="BN87" s="169">
        <f>IF(AD91=Datos!AM$2,15,0)</f>
        <v>0</v>
      </c>
      <c r="BO87" s="265">
        <f>IF($AF91=Datos!$AN$2,15,IF($AF91=Datos!$AN$3,10,0))</f>
        <v>0</v>
      </c>
      <c r="BP87" s="169">
        <f>IF(AH91=Datos!AO$2,15,0)</f>
        <v>0</v>
      </c>
      <c r="BQ87" s="169">
        <f>IF(AJ91=Datos!$AP$2,15,0)</f>
        <v>0</v>
      </c>
      <c r="BR87" s="265">
        <f>IF($AL91=Datos!$AQ$2,10,IF($AL91=Datos!$AQ$3,5,0))</f>
        <v>0</v>
      </c>
      <c r="BS87" s="261">
        <f>SUM(BK87:BR87)</f>
        <v>0</v>
      </c>
      <c r="BT87" s="261" t="str">
        <f>IF(J91&lt;&gt;"",IF(BS87&gt;=90,Datos!AR$2,IF(AND(BS87&gt;=80,BS87&lt;=89),Datos!AR$3,Datos!AR$4)),"")</f>
        <v/>
      </c>
      <c r="BU87" s="261" t="str">
        <f>IF(AN91&lt;&gt;"",VLOOKUP(AN91,Datos!AV:AW,2,0),"")</f>
        <v/>
      </c>
      <c r="BV87" s="301" t="str">
        <f t="shared" si="0"/>
        <v/>
      </c>
      <c r="BW87" s="169" t="str">
        <f t="shared" si="1"/>
        <v/>
      </c>
      <c r="BX87" s="384"/>
    </row>
    <row r="88" spans="1:83" ht="24.95" customHeight="1">
      <c r="A88" s="161"/>
      <c r="B88" s="392">
        <v>2</v>
      </c>
      <c r="C88" s="395" t="s">
        <v>464</v>
      </c>
      <c r="D88" s="396"/>
      <c r="E88" s="396"/>
      <c r="F88" s="397"/>
      <c r="G88" s="397"/>
      <c r="H88" s="397"/>
      <c r="I88" s="398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86" t="str">
        <f>IF(J88&lt;&gt;"",BT86,"")</f>
        <v/>
      </c>
      <c r="AN88" s="394"/>
      <c r="AO88" s="386" t="str">
        <f>BU86</f>
        <v/>
      </c>
      <c r="AP88" s="386" t="str">
        <f>BW86</f>
        <v/>
      </c>
      <c r="AQ88" s="387"/>
      <c r="AR88" s="162"/>
      <c r="AS88" s="162"/>
      <c r="AT88" s="162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162"/>
      <c r="BF88" s="162"/>
      <c r="BG88" s="163"/>
      <c r="BK88" s="261">
        <f>IF(X94=Datos!$AJ$2,10,0)</f>
        <v>0</v>
      </c>
      <c r="BL88" s="169">
        <f>IF(Z94=Datos!$AK$2,10,0)</f>
        <v>0</v>
      </c>
      <c r="BM88" s="169">
        <f>IF(AB94=Datos!$AL$2,10,0)</f>
        <v>0</v>
      </c>
      <c r="BN88" s="169">
        <f>IF(AD94=Datos!AM$2,15,0)</f>
        <v>0</v>
      </c>
      <c r="BO88" s="265">
        <f>IF($AF94=Datos!$AN$2,15,IF($AF94=Datos!$AN$3,10,0))</f>
        <v>0</v>
      </c>
      <c r="BP88" s="169">
        <f>IF(AH94=Datos!AO$2,15,0)</f>
        <v>0</v>
      </c>
      <c r="BQ88" s="169">
        <f>IF(AJ94=Datos!$AP$2,15,0)</f>
        <v>0</v>
      </c>
      <c r="BR88" s="265">
        <f>IF($AL94=Datos!$AQ$2,10,IF($AL94=Datos!$AQ$3,5,0))</f>
        <v>0</v>
      </c>
      <c r="BS88" s="261">
        <f>SUM(BK88:BR88)</f>
        <v>0</v>
      </c>
      <c r="BT88" s="261" t="str">
        <f>IF(J94&lt;&gt;"",IF(BS88&gt;=90,Datos!AR$2,IF(AND(BS88&gt;=80,BS88&lt;=89),Datos!AR$3,Datos!AR$4)),"")</f>
        <v/>
      </c>
      <c r="BU88" s="261" t="str">
        <f>IF(AN94&lt;&gt;"",VLOOKUP(AN94,Datos!AV:AW,2,0),"")</f>
        <v/>
      </c>
      <c r="BV88" s="301" t="str">
        <f t="shared" si="0"/>
        <v/>
      </c>
      <c r="BW88" s="169" t="str">
        <f t="shared" si="1"/>
        <v/>
      </c>
      <c r="BX88" s="384"/>
    </row>
    <row r="89" spans="1:83" ht="24.95" customHeight="1">
      <c r="A89" s="161"/>
      <c r="B89" s="392"/>
      <c r="C89" s="395" t="s">
        <v>465</v>
      </c>
      <c r="D89" s="396"/>
      <c r="E89" s="396"/>
      <c r="F89" s="397"/>
      <c r="G89" s="397"/>
      <c r="H89" s="397"/>
      <c r="I89" s="398"/>
      <c r="J89" s="418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20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87"/>
      <c r="AN89" s="394"/>
      <c r="AO89" s="387"/>
      <c r="AP89" s="387"/>
      <c r="AQ89" s="387"/>
      <c r="AR89" s="162"/>
      <c r="AS89" s="162"/>
      <c r="AT89" s="162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162"/>
      <c r="BF89" s="162"/>
      <c r="BG89" s="163"/>
      <c r="BK89" s="169"/>
      <c r="BL89" s="169"/>
      <c r="BM89" s="169"/>
      <c r="BN89" s="169"/>
      <c r="BO89" s="266"/>
      <c r="BP89" s="169"/>
      <c r="BQ89" s="169"/>
      <c r="BR89" s="169"/>
      <c r="BS89" s="169"/>
      <c r="BT89" s="169"/>
      <c r="BU89" s="169"/>
      <c r="BV89" s="169"/>
      <c r="BW89" s="169"/>
      <c r="BX89" s="385"/>
    </row>
    <row r="90" spans="1:83" ht="24.95" customHeight="1">
      <c r="A90" s="161"/>
      <c r="B90" s="392"/>
      <c r="C90" s="395" t="s">
        <v>466</v>
      </c>
      <c r="D90" s="396"/>
      <c r="E90" s="396"/>
      <c r="F90" s="397"/>
      <c r="G90" s="397"/>
      <c r="H90" s="397"/>
      <c r="I90" s="398"/>
      <c r="J90" s="421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3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88"/>
      <c r="AN90" s="394"/>
      <c r="AO90" s="388"/>
      <c r="AP90" s="388"/>
      <c r="AQ90" s="387"/>
      <c r="AR90" s="162"/>
      <c r="AS90" s="162"/>
      <c r="AT90" s="162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162"/>
      <c r="BF90" s="162"/>
      <c r="BG90" s="163"/>
      <c r="BU90" s="169" t="s">
        <v>84</v>
      </c>
      <c r="BV90" s="169">
        <f>ROUND(IF(COUNTA(J85:S96)=0,0,SUM(BV85:BV88)/(COUNTA(J85:S96))),1)</f>
        <v>0</v>
      </c>
    </row>
    <row r="91" spans="1:83" ht="24.95" customHeight="1">
      <c r="A91" s="161"/>
      <c r="B91" s="392">
        <v>3</v>
      </c>
      <c r="C91" s="395" t="s">
        <v>464</v>
      </c>
      <c r="D91" s="396"/>
      <c r="E91" s="396"/>
      <c r="F91" s="397"/>
      <c r="G91" s="397"/>
      <c r="H91" s="397"/>
      <c r="I91" s="398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86" t="str">
        <f>IF(J91&lt;&gt;"",BT87,"")</f>
        <v/>
      </c>
      <c r="AN91" s="394"/>
      <c r="AO91" s="386" t="str">
        <f>BU87</f>
        <v/>
      </c>
      <c r="AP91" s="386" t="str">
        <f>BW87</f>
        <v/>
      </c>
      <c r="AQ91" s="387"/>
      <c r="AR91" s="162"/>
      <c r="AS91" s="162"/>
      <c r="AT91" s="162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162"/>
      <c r="BF91" s="162"/>
      <c r="BG91" s="163"/>
      <c r="BN91" s="169"/>
      <c r="BO91" s="267" t="s">
        <v>722</v>
      </c>
      <c r="BP91" s="267" t="s">
        <v>723</v>
      </c>
      <c r="BQ91" s="267" t="s">
        <v>745</v>
      </c>
      <c r="BR91" s="13"/>
    </row>
    <row r="92" spans="1:83" ht="24.95" customHeight="1">
      <c r="A92" s="161"/>
      <c r="B92" s="392"/>
      <c r="C92" s="395" t="s">
        <v>465</v>
      </c>
      <c r="D92" s="396"/>
      <c r="E92" s="396"/>
      <c r="F92" s="397"/>
      <c r="G92" s="397"/>
      <c r="H92" s="397"/>
      <c r="I92" s="398"/>
      <c r="J92" s="418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20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87"/>
      <c r="AN92" s="394"/>
      <c r="AO92" s="387"/>
      <c r="AP92" s="387"/>
      <c r="AQ92" s="387"/>
      <c r="AR92" s="162"/>
      <c r="AS92" s="162"/>
      <c r="AT92" s="162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162"/>
      <c r="BF92" s="162"/>
      <c r="BG92" s="163"/>
      <c r="BN92" s="267" t="s">
        <v>722</v>
      </c>
      <c r="BO92" s="169">
        <v>100</v>
      </c>
      <c r="BP92" s="169">
        <v>50</v>
      </c>
      <c r="BQ92" s="169">
        <v>0</v>
      </c>
      <c r="BR92" s="162"/>
      <c r="BZ92" s="160" t="s">
        <v>763</v>
      </c>
    </row>
    <row r="93" spans="1:83" ht="24.95" customHeight="1">
      <c r="A93" s="161"/>
      <c r="B93" s="392"/>
      <c r="C93" s="395" t="s">
        <v>466</v>
      </c>
      <c r="D93" s="396"/>
      <c r="E93" s="396"/>
      <c r="F93" s="397"/>
      <c r="G93" s="397"/>
      <c r="H93" s="397"/>
      <c r="I93" s="398"/>
      <c r="J93" s="421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3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88"/>
      <c r="AN93" s="394"/>
      <c r="AO93" s="388"/>
      <c r="AP93" s="388"/>
      <c r="AQ93" s="387"/>
      <c r="AR93" s="162"/>
      <c r="AS93" s="162"/>
      <c r="AT93" s="162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162"/>
      <c r="BF93" s="162"/>
      <c r="BG93" s="163"/>
      <c r="BN93" s="267" t="s">
        <v>723</v>
      </c>
      <c r="BO93" s="169">
        <v>50</v>
      </c>
      <c r="BP93" s="169">
        <v>50</v>
      </c>
      <c r="BQ93" s="169">
        <v>0</v>
      </c>
      <c r="BR93" s="162"/>
    </row>
    <row r="94" spans="1:83" ht="24.95" customHeight="1">
      <c r="A94" s="161"/>
      <c r="B94" s="392">
        <v>4</v>
      </c>
      <c r="C94" s="395" t="s">
        <v>464</v>
      </c>
      <c r="D94" s="396"/>
      <c r="E94" s="396"/>
      <c r="F94" s="397"/>
      <c r="G94" s="397"/>
      <c r="H94" s="397"/>
      <c r="I94" s="398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86" t="str">
        <f>IF(J94&lt;&gt;"",BT88,"")</f>
        <v/>
      </c>
      <c r="AN94" s="394"/>
      <c r="AO94" s="386" t="str">
        <f>BU88</f>
        <v/>
      </c>
      <c r="AP94" s="386" t="str">
        <f>BW88</f>
        <v/>
      </c>
      <c r="AQ94" s="387"/>
      <c r="AR94" s="162"/>
      <c r="AS94" s="162"/>
      <c r="AT94" s="162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162"/>
      <c r="BF94" s="162"/>
      <c r="BG94" s="163"/>
      <c r="BN94" s="267" t="s">
        <v>745</v>
      </c>
      <c r="BO94" s="169">
        <v>0</v>
      </c>
      <c r="BP94" s="169">
        <v>0</v>
      </c>
      <c r="BQ94" s="169">
        <v>0</v>
      </c>
      <c r="BR94" s="162"/>
    </row>
    <row r="95" spans="1:83" ht="24.95" customHeight="1">
      <c r="A95" s="161"/>
      <c r="B95" s="392"/>
      <c r="C95" s="395" t="s">
        <v>465</v>
      </c>
      <c r="D95" s="396"/>
      <c r="E95" s="396"/>
      <c r="F95" s="397"/>
      <c r="G95" s="397"/>
      <c r="H95" s="397"/>
      <c r="I95" s="398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87"/>
      <c r="AN95" s="394"/>
      <c r="AO95" s="387"/>
      <c r="AP95" s="387"/>
      <c r="AQ95" s="387"/>
      <c r="AR95" s="162"/>
      <c r="AS95" s="162"/>
      <c r="AT95" s="162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162"/>
      <c r="BF95" s="162"/>
      <c r="BG95" s="163"/>
    </row>
    <row r="96" spans="1:83" ht="24.95" customHeight="1">
      <c r="A96" s="161"/>
      <c r="B96" s="392"/>
      <c r="C96" s="395" t="s">
        <v>466</v>
      </c>
      <c r="D96" s="396"/>
      <c r="E96" s="396"/>
      <c r="F96" s="397"/>
      <c r="G96" s="397"/>
      <c r="H96" s="397"/>
      <c r="I96" s="398"/>
      <c r="J96" s="421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3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88"/>
      <c r="AN96" s="394"/>
      <c r="AO96" s="388"/>
      <c r="AP96" s="388"/>
      <c r="AQ96" s="388"/>
      <c r="AR96" s="162"/>
      <c r="AS96" s="162"/>
      <c r="AT96" s="162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162"/>
      <c r="BF96" s="162"/>
      <c r="BG96" s="163"/>
    </row>
    <row r="97" spans="1:76" ht="15.75" customHeight="1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3"/>
    </row>
    <row r="98" spans="1:76" s="287" customFormat="1" ht="270.75" customHeight="1">
      <c r="A98" s="281"/>
      <c r="B98" s="452" t="s">
        <v>764</v>
      </c>
      <c r="C98" s="453"/>
      <c r="D98" s="453"/>
      <c r="E98" s="453"/>
      <c r="F98" s="453"/>
      <c r="G98" s="453"/>
      <c r="H98" s="453"/>
      <c r="I98" s="454"/>
      <c r="J98" s="455" t="s">
        <v>797</v>
      </c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7"/>
      <c r="X98" s="439" t="s">
        <v>841</v>
      </c>
      <c r="Y98" s="439"/>
      <c r="Z98" s="439" t="s">
        <v>715</v>
      </c>
      <c r="AA98" s="439"/>
      <c r="AB98" s="439" t="s">
        <v>716</v>
      </c>
      <c r="AC98" s="439"/>
      <c r="AD98" s="439" t="s">
        <v>717</v>
      </c>
      <c r="AE98" s="439"/>
      <c r="AF98" s="439" t="s">
        <v>718</v>
      </c>
      <c r="AG98" s="439"/>
      <c r="AH98" s="439" t="s">
        <v>719</v>
      </c>
      <c r="AI98" s="439"/>
      <c r="AJ98" s="393" t="s">
        <v>720</v>
      </c>
      <c r="AK98" s="393"/>
      <c r="AL98" s="341" t="s">
        <v>724</v>
      </c>
      <c r="AM98" s="282" t="s">
        <v>721</v>
      </c>
      <c r="AN98" s="341" t="s">
        <v>795</v>
      </c>
      <c r="AO98" s="282" t="s">
        <v>725</v>
      </c>
      <c r="AP98" s="282" t="s">
        <v>783</v>
      </c>
      <c r="AQ98" s="282" t="s">
        <v>780</v>
      </c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5"/>
      <c r="BF98" s="285"/>
      <c r="BG98" s="286"/>
      <c r="BK98" s="263" t="s">
        <v>755</v>
      </c>
      <c r="BL98" s="263" t="s">
        <v>232</v>
      </c>
      <c r="BM98" s="263" t="s">
        <v>232</v>
      </c>
      <c r="BN98" s="263" t="s">
        <v>756</v>
      </c>
      <c r="BO98" s="263" t="s">
        <v>757</v>
      </c>
      <c r="BP98" s="263" t="s">
        <v>758</v>
      </c>
      <c r="BQ98" s="263" t="s">
        <v>759</v>
      </c>
      <c r="BR98" s="263" t="s">
        <v>724</v>
      </c>
      <c r="BS98" s="264" t="s">
        <v>761</v>
      </c>
      <c r="BT98" s="264" t="s">
        <v>721</v>
      </c>
      <c r="BU98" s="263" t="s">
        <v>760</v>
      </c>
      <c r="BV98" s="263" t="s">
        <v>762</v>
      </c>
      <c r="BW98" s="263" t="s">
        <v>762</v>
      </c>
      <c r="BX98" s="263" t="s">
        <v>798</v>
      </c>
    </row>
    <row r="99" spans="1:76" ht="24.95" customHeight="1">
      <c r="A99" s="161"/>
      <c r="B99" s="392">
        <v>1</v>
      </c>
      <c r="C99" s="395" t="s">
        <v>464</v>
      </c>
      <c r="D99" s="396"/>
      <c r="E99" s="396"/>
      <c r="F99" s="397"/>
      <c r="G99" s="397"/>
      <c r="H99" s="397"/>
      <c r="I99" s="398"/>
      <c r="J99" s="415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7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4"/>
      <c r="AM99" s="386" t="str">
        <f>IF(J99&lt;&gt;"",BT99,"")</f>
        <v/>
      </c>
      <c r="AN99" s="394"/>
      <c r="AO99" s="386" t="str">
        <f>BU99</f>
        <v/>
      </c>
      <c r="AP99" s="386" t="str">
        <f>BW99</f>
        <v/>
      </c>
      <c r="AQ99" s="386" t="str">
        <f>(IF(COUNTA(J99:S110)&lt;&gt;0,CONCATENATE(IF(AND(BV104&gt;=90,BV104&lt;=100),Datos!AR2,IF(AND(BV104&gt;=50,BV104&lt;=89),Datos!AR3,IF(BV104&lt;50,Datos!AR4,"")))," (",BV104,")",),""))</f>
        <v/>
      </c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162"/>
      <c r="BF99" s="162"/>
      <c r="BG99" s="163"/>
      <c r="BK99" s="261">
        <f>IF(X99=Datos!$AJ$2,10,0)</f>
        <v>0</v>
      </c>
      <c r="BL99" s="261">
        <f>IF(Z99=Datos!$AK$2,10,0)</f>
        <v>0</v>
      </c>
      <c r="BM99" s="261">
        <f>IF(AB99=Datos!$AL$2,10,0)</f>
        <v>0</v>
      </c>
      <c r="BN99" s="261">
        <f>IF(AD99=Datos!AM$2,15,0)</f>
        <v>0</v>
      </c>
      <c r="BO99" s="265">
        <f>IF($AF99=Datos!$AN$2,15,IF($AF99=Datos!$AN$3,10,0))</f>
        <v>0</v>
      </c>
      <c r="BP99" s="261">
        <f>IF(AH99=Datos!AO$2,15,0)</f>
        <v>0</v>
      </c>
      <c r="BQ99" s="261">
        <f>IF(AJ99=Datos!$AP$2,15,0)</f>
        <v>0</v>
      </c>
      <c r="BR99" s="265">
        <f>IF($AL99=Datos!$AQ$2,10,IF($AL99=Datos!$AQ$3,5,0))</f>
        <v>0</v>
      </c>
      <c r="BS99" s="261">
        <f>SUM(BK99:BR99)</f>
        <v>0</v>
      </c>
      <c r="BT99" s="261" t="str">
        <f>IF(J99&lt;&gt;"",IF(BS99&gt;=90,Datos!AR$2,IF(AND(BS99&gt;=80,BS99&lt;=89),Datos!AR$3,Datos!AR$4)),"")</f>
        <v/>
      </c>
      <c r="BU99" s="261" t="str">
        <f>IF(AN99&lt;&gt;"",VLOOKUP(AN99,Datos!AV:AW,2,0),"")</f>
        <v/>
      </c>
      <c r="BV99" s="301" t="str">
        <f>IF(AND(BU99&lt;&gt;"",BT99&lt;&gt;""),INDEX($BN$91:$BQ$94,MATCH(BT99,$BN$91:$BN$94,0),MATCH(BU99,$BN$91:$BQ$91,0)),"")</f>
        <v/>
      </c>
      <c r="BW99" s="169" t="str">
        <f>IF(BV99=100,"Fuerte",IF(BV99=50,"Moderado",IF(BV99=0,"Débil","")))</f>
        <v/>
      </c>
      <c r="BX99" s="383" t="str">
        <f>IF(COUNTA(J99:S110)&lt;&gt;0,IF(AND(BV104&gt;=90,BV104&lt;=100),Datos!AR2,IF(AND(BV104&gt;49,BV104&lt;90),Datos!AR3,IF(BV104&lt;50,Datos!AR4,""))),"sin controles")</f>
        <v>sin controles</v>
      </c>
    </row>
    <row r="100" spans="1:76" ht="24.95" customHeight="1">
      <c r="A100" s="161"/>
      <c r="B100" s="392"/>
      <c r="C100" s="395" t="s">
        <v>465</v>
      </c>
      <c r="D100" s="396"/>
      <c r="E100" s="396"/>
      <c r="F100" s="397"/>
      <c r="G100" s="397"/>
      <c r="H100" s="397"/>
      <c r="I100" s="398"/>
      <c r="J100" s="418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20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87"/>
      <c r="AN100" s="394"/>
      <c r="AO100" s="387"/>
      <c r="AP100" s="387"/>
      <c r="AQ100" s="387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162"/>
      <c r="BF100" s="162"/>
      <c r="BG100" s="163"/>
      <c r="BK100" s="261">
        <f>IF(X102=Datos!$AJ$2,10,0)</f>
        <v>0</v>
      </c>
      <c r="BL100" s="169">
        <f>IF(Z102=Datos!$AK$2,10,0)</f>
        <v>0</v>
      </c>
      <c r="BM100" s="169">
        <f>IF(AB102=Datos!$AL$2,10,0)</f>
        <v>0</v>
      </c>
      <c r="BN100" s="169">
        <f>IF(AD102=Datos!AM$2,15,0)</f>
        <v>0</v>
      </c>
      <c r="BO100" s="265">
        <f>IF($AF102=Datos!$AN$2,15,IF($AF102=Datos!$AN$3,10,0))</f>
        <v>0</v>
      </c>
      <c r="BP100" s="169">
        <f>IF(AH102=Datos!AO$2,15,0)</f>
        <v>0</v>
      </c>
      <c r="BQ100" s="169">
        <f>IF(AJ102=Datos!$AP$2,15,0)</f>
        <v>0</v>
      </c>
      <c r="BR100" s="265">
        <f>IF($AL102=Datos!$AQ$2,10,IF($AL102=Datos!$AQ$3,5,0))</f>
        <v>0</v>
      </c>
      <c r="BS100" s="261">
        <f>SUM(BK100:BR100)</f>
        <v>0</v>
      </c>
      <c r="BT100" s="261" t="str">
        <f>IF(J102&lt;&gt;"",IF(BS100&gt;=90,Datos!AR$2,IF(AND(BS100&gt;=80,BS100&lt;=89),Datos!AR$3,Datos!AR$4)),"")</f>
        <v/>
      </c>
      <c r="BU100" s="261" t="str">
        <f>IF(AN102&lt;&gt;"",VLOOKUP(AN102,Datos!AV:AW,2,0),"")</f>
        <v/>
      </c>
      <c r="BV100" s="301" t="str">
        <f>IF(AND(BU100&lt;&gt;"",BT100&lt;&gt;""),INDEX($BN$91:$BQ$94,MATCH(BT100,$BN$91:$BN$94,0),MATCH(BU100,$BN$91:$BQ$91,0)),"")</f>
        <v/>
      </c>
      <c r="BW100" s="169" t="str">
        <f t="shared" ref="BW100:BW102" si="2">IF(BV100=100,"Fuerte",IF(BV100=50,"Moderado",IF(BV100=0,"Débil","")))</f>
        <v/>
      </c>
      <c r="BX100" s="384"/>
    </row>
    <row r="101" spans="1:76" ht="24.95" customHeight="1">
      <c r="A101" s="161"/>
      <c r="B101" s="392"/>
      <c r="C101" s="395" t="s">
        <v>466</v>
      </c>
      <c r="D101" s="396"/>
      <c r="E101" s="396"/>
      <c r="F101" s="397"/>
      <c r="G101" s="397"/>
      <c r="H101" s="397"/>
      <c r="I101" s="398"/>
      <c r="J101" s="421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3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88"/>
      <c r="AN101" s="394"/>
      <c r="AO101" s="388"/>
      <c r="AP101" s="388"/>
      <c r="AQ101" s="387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162"/>
      <c r="BF101" s="162"/>
      <c r="BG101" s="163"/>
      <c r="BK101" s="261">
        <f>IF(X105=Datos!$AJ$2,10,0)</f>
        <v>0</v>
      </c>
      <c r="BL101" s="169">
        <f>IF(Z105=Datos!$AK$2,10,0)</f>
        <v>0</v>
      </c>
      <c r="BM101" s="169">
        <f>IF(AB105=Datos!$AL$2,10,0)</f>
        <v>0</v>
      </c>
      <c r="BN101" s="169">
        <f>IF(AD105=Datos!AM$2,15,0)</f>
        <v>0</v>
      </c>
      <c r="BO101" s="265">
        <f>IF($AF105=Datos!$AN$2,15,IF($AF105=Datos!$AN$3,10,0))</f>
        <v>0</v>
      </c>
      <c r="BP101" s="169">
        <f>IF(AH105=Datos!AO$2,15,0)</f>
        <v>0</v>
      </c>
      <c r="BQ101" s="169">
        <f>IF(AJ105=Datos!$AP$2,15,0)</f>
        <v>0</v>
      </c>
      <c r="BR101" s="265">
        <f>IF($AL105=Datos!$AQ$2,10,IF($AL105=Datos!$AQ$3,5,0))</f>
        <v>0</v>
      </c>
      <c r="BS101" s="261">
        <f>SUM(BK101:BR101)</f>
        <v>0</v>
      </c>
      <c r="BT101" s="261" t="str">
        <f>IF(J105&lt;&gt;"",IF(BS101&gt;=90,Datos!AR$2,IF(AND(BS101&gt;=80,BS101&lt;=89),Datos!AR$3,Datos!AR$4)),"")</f>
        <v/>
      </c>
      <c r="BU101" s="261" t="str">
        <f>IF(AN105&lt;&gt;"",VLOOKUP(AN105,Datos!AV:AW,2,0),"")</f>
        <v/>
      </c>
      <c r="BV101" s="301" t="str">
        <f t="shared" ref="BV101:BV102" si="3">IF(AND(BU101&lt;&gt;"",BT101&lt;&gt;""),INDEX($BN$91:$BQ$94,MATCH(BT101,$BN$91:$BN$94,0),MATCH(BU101,$BN$91:$BQ$91,0)),"")</f>
        <v/>
      </c>
      <c r="BW101" s="169" t="str">
        <f t="shared" si="2"/>
        <v/>
      </c>
      <c r="BX101" s="384"/>
    </row>
    <row r="102" spans="1:76" ht="24.95" customHeight="1">
      <c r="A102" s="161"/>
      <c r="B102" s="392">
        <v>2</v>
      </c>
      <c r="C102" s="395" t="s">
        <v>464</v>
      </c>
      <c r="D102" s="396"/>
      <c r="E102" s="396"/>
      <c r="F102" s="397"/>
      <c r="G102" s="397"/>
      <c r="H102" s="397"/>
      <c r="I102" s="398"/>
      <c r="J102" s="415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7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  <c r="AI102" s="394"/>
      <c r="AJ102" s="394"/>
      <c r="AK102" s="394"/>
      <c r="AL102" s="394"/>
      <c r="AM102" s="386" t="str">
        <f>IF(J102&lt;&gt;"",BT100,"")</f>
        <v/>
      </c>
      <c r="AN102" s="394"/>
      <c r="AO102" s="386" t="str">
        <f>BU100</f>
        <v/>
      </c>
      <c r="AP102" s="386" t="str">
        <f>BW100</f>
        <v/>
      </c>
      <c r="AQ102" s="387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162"/>
      <c r="BF102" s="162"/>
      <c r="BG102" s="163"/>
      <c r="BK102" s="261">
        <f>IF(X108=Datos!$AJ$2,10,0)</f>
        <v>0</v>
      </c>
      <c r="BL102" s="169">
        <f>IF(Z108=Datos!$AK$2,10,0)</f>
        <v>0</v>
      </c>
      <c r="BM102" s="169">
        <f>IF(AB108=Datos!$AL$2,10,0)</f>
        <v>0</v>
      </c>
      <c r="BN102" s="169">
        <f>IF(AD108=Datos!AM$2,15,0)</f>
        <v>0</v>
      </c>
      <c r="BO102" s="265">
        <f>IF($AF108=Datos!$AN$2,15,IF($AF108=Datos!$AN$3,10,0))</f>
        <v>0</v>
      </c>
      <c r="BP102" s="169">
        <f>IF(AH108=Datos!AO$2,15,0)</f>
        <v>0</v>
      </c>
      <c r="BQ102" s="169">
        <f>IF(AJ108=Datos!$AP$2,15,0)</f>
        <v>0</v>
      </c>
      <c r="BR102" s="265">
        <f>IF($AL108=Datos!$AQ$2,10,IF($AL108=Datos!$AQ$3,5,0))</f>
        <v>0</v>
      </c>
      <c r="BS102" s="261">
        <f>SUM(BK102:BR102)</f>
        <v>0</v>
      </c>
      <c r="BT102" s="261" t="str">
        <f>IF(J108&lt;&gt;"",IF(BS102&gt;=90,Datos!AR$2,IF(AND(BS102&gt;=80,BS102&lt;=89),Datos!AR$3,Datos!AR$4)),"")</f>
        <v/>
      </c>
      <c r="BU102" s="261" t="str">
        <f>IF(AN108&lt;&gt;"",VLOOKUP(AN108,Datos!AV:AW,2,0),"")</f>
        <v/>
      </c>
      <c r="BV102" s="301" t="str">
        <f t="shared" si="3"/>
        <v/>
      </c>
      <c r="BW102" s="169" t="str">
        <f t="shared" si="2"/>
        <v/>
      </c>
      <c r="BX102" s="384"/>
    </row>
    <row r="103" spans="1:76" ht="24.95" customHeight="1">
      <c r="A103" s="161"/>
      <c r="B103" s="392"/>
      <c r="C103" s="395" t="s">
        <v>465</v>
      </c>
      <c r="D103" s="396"/>
      <c r="E103" s="396"/>
      <c r="F103" s="397"/>
      <c r="G103" s="397"/>
      <c r="H103" s="397"/>
      <c r="I103" s="398"/>
      <c r="J103" s="418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20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87"/>
      <c r="AN103" s="394"/>
      <c r="AO103" s="387"/>
      <c r="AP103" s="387"/>
      <c r="AQ103" s="387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162"/>
      <c r="BF103" s="162"/>
      <c r="BG103" s="163"/>
      <c r="BK103" s="169"/>
      <c r="BL103" s="169"/>
      <c r="BM103" s="169"/>
      <c r="BN103" s="169"/>
      <c r="BO103" s="266"/>
      <c r="BP103" s="169"/>
      <c r="BQ103" s="169"/>
      <c r="BR103" s="169"/>
      <c r="BS103" s="169"/>
      <c r="BT103" s="169"/>
      <c r="BU103" s="169"/>
      <c r="BV103" s="169"/>
      <c r="BW103" s="169"/>
      <c r="BX103" s="385"/>
    </row>
    <row r="104" spans="1:76" ht="24.95" customHeight="1">
      <c r="A104" s="161"/>
      <c r="B104" s="392"/>
      <c r="C104" s="395" t="s">
        <v>466</v>
      </c>
      <c r="D104" s="396"/>
      <c r="E104" s="396"/>
      <c r="F104" s="397"/>
      <c r="G104" s="397"/>
      <c r="H104" s="397"/>
      <c r="I104" s="398"/>
      <c r="J104" s="421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3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4"/>
      <c r="AK104" s="394"/>
      <c r="AL104" s="394"/>
      <c r="AM104" s="388"/>
      <c r="AN104" s="394"/>
      <c r="AO104" s="388"/>
      <c r="AP104" s="388"/>
      <c r="AQ104" s="387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162"/>
      <c r="BF104" s="162"/>
      <c r="BG104" s="163"/>
      <c r="BU104" s="169" t="s">
        <v>84</v>
      </c>
      <c r="BV104" s="169">
        <f>ROUND(IF(COUNTA(J99:S110)=0,0,SUM(BV99:BV102)/(COUNTA(J99:S110))),1)</f>
        <v>0</v>
      </c>
    </row>
    <row r="105" spans="1:76" ht="24.95" customHeight="1">
      <c r="A105" s="161"/>
      <c r="B105" s="392">
        <v>3</v>
      </c>
      <c r="C105" s="395" t="s">
        <v>464</v>
      </c>
      <c r="D105" s="396"/>
      <c r="E105" s="396"/>
      <c r="F105" s="397"/>
      <c r="G105" s="397"/>
      <c r="H105" s="397"/>
      <c r="I105" s="398"/>
      <c r="J105" s="415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7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86" t="str">
        <f>IF(J105&lt;&gt;"",BT101,"")</f>
        <v/>
      </c>
      <c r="AN105" s="394"/>
      <c r="AO105" s="386" t="str">
        <f>BU101</f>
        <v/>
      </c>
      <c r="AP105" s="386" t="str">
        <f>BW101</f>
        <v/>
      </c>
      <c r="AQ105" s="387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162"/>
      <c r="BF105" s="162"/>
      <c r="BG105" s="163"/>
      <c r="BN105" s="169"/>
      <c r="BO105" s="267" t="s">
        <v>722</v>
      </c>
      <c r="BP105" s="267" t="s">
        <v>723</v>
      </c>
      <c r="BQ105" s="267" t="s">
        <v>745</v>
      </c>
      <c r="BR105" s="13"/>
    </row>
    <row r="106" spans="1:76" ht="24.95" customHeight="1">
      <c r="A106" s="161"/>
      <c r="B106" s="392"/>
      <c r="C106" s="395" t="s">
        <v>465</v>
      </c>
      <c r="D106" s="396"/>
      <c r="E106" s="396"/>
      <c r="F106" s="397"/>
      <c r="G106" s="397"/>
      <c r="H106" s="397"/>
      <c r="I106" s="398"/>
      <c r="J106" s="418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20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87"/>
      <c r="AN106" s="394"/>
      <c r="AO106" s="387"/>
      <c r="AP106" s="387"/>
      <c r="AQ106" s="387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162"/>
      <c r="BF106" s="162"/>
      <c r="BG106" s="163"/>
      <c r="BN106" s="267" t="s">
        <v>722</v>
      </c>
      <c r="BO106" s="169">
        <v>100</v>
      </c>
      <c r="BP106" s="169">
        <v>50</v>
      </c>
      <c r="BQ106" s="169">
        <v>0</v>
      </c>
      <c r="BR106" s="162"/>
    </row>
    <row r="107" spans="1:76" ht="24.95" customHeight="1">
      <c r="A107" s="161"/>
      <c r="B107" s="392"/>
      <c r="C107" s="395" t="s">
        <v>466</v>
      </c>
      <c r="D107" s="396"/>
      <c r="E107" s="396"/>
      <c r="F107" s="397"/>
      <c r="G107" s="397"/>
      <c r="H107" s="397"/>
      <c r="I107" s="398"/>
      <c r="J107" s="421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3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88"/>
      <c r="AN107" s="394"/>
      <c r="AO107" s="388"/>
      <c r="AP107" s="388"/>
      <c r="AQ107" s="387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162"/>
      <c r="BF107" s="162"/>
      <c r="BG107" s="163"/>
      <c r="BN107" s="267" t="s">
        <v>723</v>
      </c>
      <c r="BO107" s="169">
        <v>50</v>
      </c>
      <c r="BP107" s="169">
        <v>50</v>
      </c>
      <c r="BQ107" s="169">
        <v>0</v>
      </c>
      <c r="BR107" s="162"/>
    </row>
    <row r="108" spans="1:76" ht="24.95" customHeight="1">
      <c r="A108" s="161"/>
      <c r="B108" s="392">
        <v>4</v>
      </c>
      <c r="C108" s="395" t="s">
        <v>464</v>
      </c>
      <c r="D108" s="396"/>
      <c r="E108" s="396"/>
      <c r="F108" s="397"/>
      <c r="G108" s="397"/>
      <c r="H108" s="397"/>
      <c r="I108" s="398"/>
      <c r="J108" s="415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7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86" t="str">
        <f>IF(J108&lt;&gt;"",BT102,"")</f>
        <v/>
      </c>
      <c r="AN108" s="394"/>
      <c r="AO108" s="386" t="str">
        <f>BU102</f>
        <v/>
      </c>
      <c r="AP108" s="386" t="str">
        <f>BW102</f>
        <v/>
      </c>
      <c r="AQ108" s="387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162"/>
      <c r="BF108" s="162"/>
      <c r="BG108" s="163"/>
      <c r="BN108" s="267" t="s">
        <v>745</v>
      </c>
      <c r="BO108" s="169">
        <v>0</v>
      </c>
      <c r="BP108" s="169">
        <v>0</v>
      </c>
      <c r="BQ108" s="169">
        <v>0</v>
      </c>
      <c r="BR108" s="162"/>
    </row>
    <row r="109" spans="1:76" ht="24.95" customHeight="1">
      <c r="A109" s="161"/>
      <c r="B109" s="392"/>
      <c r="C109" s="395" t="s">
        <v>465</v>
      </c>
      <c r="D109" s="396"/>
      <c r="E109" s="396"/>
      <c r="F109" s="397"/>
      <c r="G109" s="397"/>
      <c r="H109" s="397"/>
      <c r="I109" s="398"/>
      <c r="J109" s="418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20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  <c r="AI109" s="394"/>
      <c r="AJ109" s="394"/>
      <c r="AK109" s="394"/>
      <c r="AL109" s="394"/>
      <c r="AM109" s="387"/>
      <c r="AN109" s="394"/>
      <c r="AO109" s="387"/>
      <c r="AP109" s="387"/>
      <c r="AQ109" s="387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162"/>
      <c r="BF109" s="162"/>
      <c r="BG109" s="163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</row>
    <row r="110" spans="1:76" ht="24.95" customHeight="1">
      <c r="A110" s="161"/>
      <c r="B110" s="392"/>
      <c r="C110" s="395" t="s">
        <v>466</v>
      </c>
      <c r="D110" s="396"/>
      <c r="E110" s="396"/>
      <c r="F110" s="397"/>
      <c r="G110" s="397"/>
      <c r="H110" s="397"/>
      <c r="I110" s="398"/>
      <c r="J110" s="421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3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  <c r="AI110" s="394"/>
      <c r="AJ110" s="394"/>
      <c r="AK110" s="394"/>
      <c r="AL110" s="394"/>
      <c r="AM110" s="388"/>
      <c r="AN110" s="394"/>
      <c r="AO110" s="388"/>
      <c r="AP110" s="388"/>
      <c r="AQ110" s="388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162"/>
      <c r="BF110" s="162"/>
      <c r="BG110" s="163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</row>
    <row r="111" spans="1:76" s="192" customFormat="1" ht="14.45" customHeight="1">
      <c r="A111" s="166"/>
      <c r="B111" s="164"/>
      <c r="C111" s="164"/>
      <c r="D111" s="176"/>
      <c r="E111" s="176"/>
      <c r="F111" s="176"/>
      <c r="G111" s="17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1"/>
      <c r="U111" s="191"/>
      <c r="V111" s="191"/>
      <c r="W111" s="191"/>
      <c r="X111" s="176"/>
      <c r="Y111" s="176"/>
      <c r="Z111" s="176"/>
      <c r="AA111" s="176"/>
      <c r="AB111" s="176"/>
      <c r="AC111" s="176"/>
      <c r="AD111" s="191"/>
      <c r="AE111" s="191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64"/>
      <c r="BF111" s="164"/>
      <c r="BG111" s="165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</row>
    <row r="112" spans="1:76" s="192" customFormat="1" ht="12.75" customHeight="1">
      <c r="A112" s="166"/>
      <c r="B112" s="164"/>
      <c r="C112" s="164"/>
      <c r="D112" s="176"/>
      <c r="E112" s="176"/>
      <c r="F112" s="176"/>
      <c r="G112" s="17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1"/>
      <c r="U112" s="191"/>
      <c r="V112" s="191"/>
      <c r="W112" s="191"/>
      <c r="X112" s="176"/>
      <c r="Y112" s="176"/>
      <c r="Z112" s="176"/>
      <c r="AA112" s="176"/>
      <c r="AB112" s="176"/>
      <c r="AC112" s="176"/>
      <c r="AD112" s="191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64"/>
      <c r="BF112" s="164"/>
      <c r="BG112" s="165"/>
      <c r="BK112" s="164"/>
      <c r="BL112" s="164"/>
      <c r="BM112" s="164"/>
      <c r="BN112" s="292"/>
      <c r="BO112" s="164"/>
      <c r="BP112" s="164"/>
      <c r="BQ112" s="164"/>
      <c r="BR112" s="164"/>
      <c r="BS112" s="164"/>
      <c r="BT112" s="164"/>
      <c r="BU112" s="164"/>
      <c r="BV112" s="164"/>
      <c r="BW112" s="164"/>
    </row>
    <row r="113" spans="1:79" s="192" customFormat="1" ht="51.75" customHeight="1">
      <c r="A113" s="166"/>
      <c r="B113" s="164"/>
      <c r="C113" s="164"/>
      <c r="D113" s="176"/>
      <c r="E113" s="176"/>
      <c r="F113" s="176"/>
      <c r="G113" s="176"/>
      <c r="P113" s="514" t="s">
        <v>781</v>
      </c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4" t="s">
        <v>782</v>
      </c>
      <c r="AD113" s="514"/>
      <c r="AE113" s="514"/>
      <c r="AF113" s="514"/>
      <c r="AG113" s="514"/>
      <c r="AH113" s="514"/>
      <c r="AI113" s="514"/>
      <c r="AJ113" s="514"/>
      <c r="AK113" s="514"/>
      <c r="AL113" s="514"/>
      <c r="AM113" s="514"/>
      <c r="AN113" s="514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64"/>
      <c r="BF113" s="164"/>
      <c r="BG113" s="165"/>
      <c r="BK113" s="164"/>
      <c r="BL113" s="164"/>
      <c r="BM113" s="164"/>
      <c r="BN113" s="292"/>
      <c r="BO113" s="292"/>
      <c r="BP113" s="292"/>
      <c r="BQ113" s="292"/>
      <c r="BR113" s="292"/>
      <c r="BS113" s="306"/>
      <c r="BT113" s="164"/>
      <c r="BU113" s="164"/>
      <c r="BV113" s="164"/>
      <c r="BW113" s="164"/>
    </row>
    <row r="114" spans="1:79" s="192" customFormat="1" ht="38.25" customHeight="1">
      <c r="A114" s="166"/>
      <c r="B114" s="164"/>
      <c r="C114" s="164"/>
      <c r="D114" s="176"/>
      <c r="E114" s="176"/>
      <c r="F114" s="176"/>
      <c r="G114" s="176"/>
      <c r="P114" s="513" t="str">
        <f>IF(AQ85="","No se identifican controles preventivos",AQ85)</f>
        <v>No se identifican controles preventivos</v>
      </c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3"/>
      <c r="AC114" s="513" t="str">
        <f>IF(AQ99="","No se identifican controles detectivos",AQ99)</f>
        <v>No se identifican controles detectivos</v>
      </c>
      <c r="AD114" s="513"/>
      <c r="AE114" s="513"/>
      <c r="AF114" s="513"/>
      <c r="AG114" s="513"/>
      <c r="AH114" s="513"/>
      <c r="AI114" s="513"/>
      <c r="AJ114" s="513"/>
      <c r="AK114" s="513"/>
      <c r="AL114" s="513"/>
      <c r="AM114" s="513"/>
      <c r="AN114" s="513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64"/>
      <c r="BF114" s="164"/>
      <c r="BG114" s="165"/>
      <c r="BK114" s="164"/>
      <c r="BL114" s="164"/>
      <c r="BM114" s="164"/>
      <c r="BP114" s="307"/>
      <c r="BQ114" s="307"/>
      <c r="BR114" s="307"/>
      <c r="BS114" s="308"/>
      <c r="BT114" s="164"/>
      <c r="BU114" s="164"/>
      <c r="BV114" s="164"/>
      <c r="BW114" s="164"/>
    </row>
    <row r="115" spans="1:79" s="192" customFormat="1" ht="30.75" customHeight="1">
      <c r="A115" s="166"/>
      <c r="B115" s="164"/>
      <c r="C115" s="164"/>
      <c r="D115" s="176"/>
      <c r="E115" s="176"/>
      <c r="F115" s="176"/>
      <c r="G115" s="176"/>
      <c r="BK115" s="164"/>
      <c r="BL115" s="164"/>
      <c r="BM115" s="164"/>
      <c r="BP115" s="164"/>
      <c r="BQ115" s="164"/>
      <c r="BR115" s="164"/>
      <c r="BS115" s="164"/>
      <c r="BT115" s="164"/>
      <c r="BU115" s="164"/>
      <c r="BV115" s="164"/>
      <c r="BW115" s="164"/>
    </row>
    <row r="116" spans="1:79" ht="15.75" thickBot="1">
      <c r="A116" s="186"/>
      <c r="B116" s="187"/>
      <c r="C116" s="187"/>
      <c r="D116" s="187"/>
      <c r="E116" s="187"/>
      <c r="F116" s="187"/>
      <c r="G116" s="187"/>
      <c r="BM116" s="162"/>
      <c r="BN116" s="162"/>
      <c r="BO116" s="441"/>
      <c r="BP116" s="441"/>
      <c r="BQ116" s="441"/>
      <c r="BR116" s="345"/>
      <c r="BS116" s="162"/>
      <c r="BT116" s="162"/>
      <c r="BU116" s="162"/>
      <c r="BV116" s="162"/>
      <c r="BW116" s="162"/>
    </row>
    <row r="117" spans="1:79" ht="32.450000000000003" customHeight="1" thickBot="1">
      <c r="A117" s="389" t="s">
        <v>460</v>
      </c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  <c r="BG117" s="391"/>
      <c r="BM117" s="162"/>
      <c r="BN117" s="162"/>
      <c r="BO117" s="13"/>
      <c r="BP117" s="13"/>
      <c r="BQ117" s="13"/>
      <c r="BR117" s="13"/>
      <c r="BS117" s="346"/>
      <c r="BT117" s="162"/>
      <c r="BU117" s="162"/>
      <c r="BV117" s="162"/>
      <c r="BW117" s="162"/>
    </row>
    <row r="118" spans="1:79" ht="38.25" customHeight="1">
      <c r="A118" s="347"/>
      <c r="B118" s="348"/>
      <c r="C118" s="348"/>
      <c r="D118" s="348"/>
      <c r="E118" s="348"/>
      <c r="F118" s="348"/>
      <c r="G118" s="348"/>
      <c r="H118" s="348"/>
      <c r="I118" s="348"/>
      <c r="J118" s="348"/>
      <c r="K118" s="8"/>
      <c r="L118" s="8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M118" s="382"/>
      <c r="BN118" s="13"/>
      <c r="BO118" s="162"/>
      <c r="BP118" s="162"/>
      <c r="BQ118" s="162"/>
      <c r="BR118" s="162"/>
      <c r="BS118" s="162"/>
      <c r="BT118" s="162"/>
      <c r="BU118" s="8"/>
      <c r="BV118" s="162"/>
      <c r="BW118" s="162"/>
    </row>
    <row r="119" spans="1:79" ht="31.5" customHeight="1">
      <c r="A119" s="347"/>
      <c r="C119" s="401" t="s">
        <v>85</v>
      </c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  <c r="P119" s="402"/>
      <c r="Q119" s="402"/>
      <c r="R119" s="403"/>
      <c r="S119" s="162"/>
      <c r="T119" s="162"/>
      <c r="U119" s="162"/>
      <c r="V119" s="162"/>
      <c r="W119" s="162"/>
      <c r="X119" s="162"/>
      <c r="Y119" s="162"/>
      <c r="Z119" s="193" t="str">
        <f>CONCATENATE("Los controles actualmente implementados le permiten disminuir ",G121," niveles en la probabilidad de ocurrencia del riesgo")</f>
        <v>Los controles actualmente implementados le permiten disminuir 0 niveles en la probabilidad de ocurrencia del riesgo</v>
      </c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63"/>
      <c r="BM119" s="382"/>
      <c r="BN119" s="352" t="s">
        <v>799</v>
      </c>
      <c r="BO119" s="352">
        <f>IF(BX85="Fuerte",2,IF(BX85="Moderado",1,0))</f>
        <v>0</v>
      </c>
      <c r="BP119" s="162"/>
      <c r="BQ119" s="162"/>
      <c r="BR119" s="162"/>
      <c r="BS119" s="162"/>
      <c r="BT119" s="162"/>
      <c r="BU119" s="13"/>
      <c r="BV119" s="162"/>
      <c r="BW119" s="162"/>
    </row>
    <row r="120" spans="1:79" ht="30">
      <c r="A120" s="347"/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162"/>
      <c r="T120" s="162"/>
      <c r="U120" s="162"/>
      <c r="V120" s="162"/>
      <c r="W120" s="162"/>
      <c r="X120" s="162"/>
      <c r="Y120" s="162"/>
      <c r="Z120" s="193" t="str">
        <f>CONCATENATE("Los controles actualmente implementados le permiten disminuir ",Q121," niveles en el impacto del riesgo")</f>
        <v>Los controles actualmente implementados le permiten disminuir 0 niveles en el impacto del riesgo</v>
      </c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M120" s="382"/>
      <c r="BN120" s="352" t="s">
        <v>800</v>
      </c>
      <c r="BO120" s="352">
        <f>IF(BX99="Fuerte",2,IF(BX99="Moderado",1,0))</f>
        <v>0</v>
      </c>
      <c r="BP120" s="162"/>
      <c r="BQ120" s="162"/>
      <c r="BR120" s="162"/>
      <c r="BS120" s="162"/>
      <c r="BT120" s="162"/>
      <c r="BU120" s="162"/>
      <c r="BV120" s="162"/>
      <c r="BW120" s="162"/>
    </row>
    <row r="121" spans="1:79">
      <c r="A121" s="347"/>
      <c r="B121" s="437" t="s">
        <v>79</v>
      </c>
      <c r="C121" s="384"/>
      <c r="D121" s="384"/>
      <c r="E121" s="384"/>
      <c r="F121" s="384"/>
      <c r="G121" s="344">
        <f>BO119</f>
        <v>0</v>
      </c>
      <c r="H121" s="194"/>
      <c r="I121" s="162"/>
      <c r="J121" s="162"/>
      <c r="K121" s="162"/>
      <c r="L121" s="438" t="s">
        <v>78</v>
      </c>
      <c r="M121" s="438"/>
      <c r="N121" s="438"/>
      <c r="O121" s="438"/>
      <c r="P121" s="437"/>
      <c r="Q121" s="515">
        <f>IF( AK13=1,0,BO120)</f>
        <v>0</v>
      </c>
      <c r="R121" s="515"/>
      <c r="S121" s="162"/>
      <c r="T121" s="162"/>
      <c r="U121" s="162"/>
      <c r="V121" s="162"/>
      <c r="W121" s="162"/>
      <c r="X121" s="162"/>
      <c r="Y121" s="162"/>
      <c r="Z121" s="235" t="str">
        <f>IF($AK13=1," Recuerde que para los riesgos de corrrupcion el impacto no disminuye","")</f>
        <v/>
      </c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M121" s="162"/>
      <c r="BN121" s="13"/>
      <c r="BO121" s="162"/>
      <c r="BP121" s="162"/>
      <c r="BQ121" s="162"/>
      <c r="BR121" s="162"/>
      <c r="BS121" s="162"/>
      <c r="BT121" s="162"/>
      <c r="BU121" s="162"/>
      <c r="BV121" s="162"/>
      <c r="BW121" s="162"/>
    </row>
    <row r="122" spans="1:79">
      <c r="A122" s="347"/>
      <c r="B122" s="348"/>
      <c r="C122" s="348"/>
      <c r="D122" s="348"/>
      <c r="E122" s="348"/>
      <c r="F122" s="348"/>
      <c r="G122" s="348"/>
      <c r="H122" s="348"/>
      <c r="I122" s="348"/>
      <c r="J122" s="348"/>
      <c r="K122" s="8"/>
      <c r="L122" s="8"/>
      <c r="M122" s="162"/>
      <c r="N122" s="162"/>
      <c r="O122" s="162"/>
      <c r="P122" s="162"/>
      <c r="Q122" s="162"/>
      <c r="R122" s="162"/>
      <c r="S122" s="162"/>
      <c r="T122" s="162"/>
      <c r="U122" s="354"/>
      <c r="V122" s="354"/>
      <c r="W122" s="354"/>
      <c r="X122" s="354"/>
      <c r="Y122" s="354"/>
      <c r="Z122" s="354"/>
      <c r="AA122" s="354"/>
      <c r="AB122" s="162"/>
      <c r="AC122" s="162"/>
      <c r="AD122" s="162"/>
      <c r="AE122" s="354"/>
      <c r="AF122" s="354"/>
      <c r="AG122" s="354"/>
      <c r="AH122" s="354"/>
      <c r="AI122" s="354"/>
      <c r="AJ122" s="354"/>
      <c r="AK122" s="354"/>
      <c r="AL122" s="354"/>
      <c r="AM122" s="162"/>
      <c r="AN122" s="162"/>
      <c r="BB122" s="162"/>
      <c r="BC122" s="162"/>
      <c r="BD122" s="162"/>
      <c r="BE122" s="162"/>
      <c r="BF122" s="162"/>
      <c r="BG122" s="163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</row>
    <row r="123" spans="1:79">
      <c r="A123" s="347"/>
      <c r="B123" s="348"/>
      <c r="C123" s="348"/>
      <c r="D123" s="348"/>
      <c r="E123" s="348"/>
      <c r="F123" s="348"/>
      <c r="G123" s="348"/>
      <c r="H123" s="348"/>
      <c r="I123" s="348"/>
      <c r="J123" s="348"/>
      <c r="K123" s="8"/>
      <c r="L123" s="8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BB123" s="162"/>
      <c r="BC123" s="162"/>
      <c r="BD123" s="162"/>
      <c r="BE123" s="162"/>
      <c r="BF123" s="162"/>
      <c r="BG123" s="163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</row>
    <row r="124" spans="1:79">
      <c r="A124" s="347"/>
      <c r="B124" s="348"/>
      <c r="C124" s="348"/>
      <c r="D124" s="348"/>
      <c r="E124" s="348"/>
      <c r="F124" s="348"/>
      <c r="G124" s="348"/>
      <c r="H124" s="348"/>
      <c r="I124" s="348"/>
      <c r="J124" s="348"/>
      <c r="K124" s="8"/>
      <c r="L124" s="8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BB124" s="162"/>
      <c r="BC124" s="162"/>
      <c r="BD124" s="162"/>
      <c r="BE124" s="162"/>
      <c r="BF124" s="162"/>
      <c r="BG124" s="163"/>
    </row>
    <row r="125" spans="1:79" ht="14.45" customHeight="1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404" t="s">
        <v>50</v>
      </c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346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</row>
    <row r="126" spans="1:79">
      <c r="A126" s="161"/>
      <c r="B126" s="162"/>
      <c r="C126" s="162"/>
      <c r="D126" s="405" t="s">
        <v>51</v>
      </c>
      <c r="E126" s="405"/>
      <c r="F126" s="405"/>
      <c r="G126" s="405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4"/>
      <c r="S126" s="164"/>
      <c r="T126" s="164"/>
      <c r="U126" s="164"/>
      <c r="V126" s="164"/>
      <c r="W126" s="164"/>
      <c r="X126" s="162"/>
      <c r="Y126" s="162"/>
      <c r="Z126" s="13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</row>
    <row r="127" spans="1:79" ht="14.45" customHeight="1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408"/>
      <c r="S127" s="408"/>
      <c r="T127" s="408"/>
      <c r="U127" s="408"/>
      <c r="V127" s="408"/>
      <c r="W127" s="408"/>
      <c r="X127" s="162"/>
      <c r="Y127" s="162"/>
      <c r="Z127" s="162"/>
      <c r="AA127" s="162"/>
      <c r="AB127" s="413" t="s">
        <v>49</v>
      </c>
      <c r="AC127" s="414"/>
      <c r="AD127" s="414"/>
      <c r="AE127" s="414"/>
      <c r="AF127" s="414"/>
      <c r="AG127" s="414"/>
      <c r="AH127" s="414"/>
      <c r="AI127" s="414"/>
      <c r="AJ127" s="414"/>
      <c r="AK127" s="424"/>
      <c r="AL127" s="345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M127" s="508" t="s">
        <v>88</v>
      </c>
      <c r="BN127" s="508"/>
      <c r="BO127" s="508"/>
      <c r="BU127" s="162"/>
      <c r="BV127" s="162"/>
      <c r="BW127" s="162"/>
      <c r="BX127" s="162"/>
      <c r="BY127" s="162"/>
      <c r="BZ127" s="162"/>
      <c r="CA127" s="162"/>
    </row>
    <row r="128" spans="1:79" ht="14.45" customHeight="1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408"/>
      <c r="S128" s="408"/>
      <c r="T128" s="408"/>
      <c r="U128" s="408"/>
      <c r="V128" s="408"/>
      <c r="W128" s="408"/>
      <c r="X128" s="162"/>
      <c r="Y128" s="162"/>
      <c r="Z128" s="162"/>
      <c r="AA128" s="162"/>
      <c r="AB128" s="406">
        <v>1</v>
      </c>
      <c r="AC128" s="406"/>
      <c r="AD128" s="406">
        <v>2</v>
      </c>
      <c r="AE128" s="406"/>
      <c r="AF128" s="406">
        <v>3</v>
      </c>
      <c r="AG128" s="406"/>
      <c r="AH128" s="406">
        <v>4</v>
      </c>
      <c r="AI128" s="406"/>
      <c r="AJ128" s="406">
        <v>5</v>
      </c>
      <c r="AK128" s="406"/>
      <c r="AL128" s="345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M128" s="508"/>
      <c r="BN128" s="508"/>
      <c r="BO128" s="508"/>
      <c r="BP128" s="168"/>
      <c r="BQ128" s="168"/>
      <c r="BR128" s="168"/>
      <c r="BS128" s="168"/>
      <c r="BT128" s="168"/>
      <c r="BU128" s="441"/>
      <c r="BV128" s="441"/>
      <c r="BW128" s="162"/>
      <c r="BX128" s="162"/>
      <c r="BY128" s="162"/>
      <c r="BZ128" s="162"/>
      <c r="CA128" s="162"/>
    </row>
    <row r="129" spans="1:79" ht="14.45" customHeight="1">
      <c r="A129" s="161"/>
      <c r="B129" s="162"/>
      <c r="C129" s="162"/>
      <c r="D129" s="162"/>
      <c r="E129" s="409" t="s">
        <v>82</v>
      </c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162"/>
      <c r="R129" s="408"/>
      <c r="S129" s="408"/>
      <c r="T129" s="408"/>
      <c r="U129" s="408"/>
      <c r="V129" s="408"/>
      <c r="W129" s="408"/>
      <c r="X129" s="162"/>
      <c r="Y129" s="162"/>
      <c r="Z129" s="504" t="s">
        <v>48</v>
      </c>
      <c r="AA129" s="437">
        <v>1</v>
      </c>
      <c r="AB129" s="478" t="str">
        <f>IF(AND($AA$129=$BN$129,AB$128=$BN$130),"R8","")</f>
        <v/>
      </c>
      <c r="AC129" s="479"/>
      <c r="AD129" s="478" t="str">
        <f>IF(AND($AA$129=$BN$129,AD$128=$BN$130),"R8","")</f>
        <v/>
      </c>
      <c r="AE129" s="479"/>
      <c r="AF129" s="482" t="str">
        <f>IF(AND($AA$129=$BN$129,AF$128=$BN$130),"R8","")</f>
        <v/>
      </c>
      <c r="AG129" s="483"/>
      <c r="AH129" s="463" t="str">
        <f>IF(AND($AA$129=$BN$129,AH$128=$BN$130),"R8","")</f>
        <v/>
      </c>
      <c r="AI129" s="464"/>
      <c r="AJ129" s="470" t="str">
        <f>IF(AND($AA$129=$BN$129,AJ$128=$BN$130),"R8","")</f>
        <v/>
      </c>
      <c r="AK129" s="471"/>
      <c r="AL129" s="309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M129" s="160" t="s">
        <v>79</v>
      </c>
      <c r="BN129" s="169" t="str">
        <f>IF(AND($AK$13&lt;&gt;"",$I$51&lt;&gt;""),(INDEX($BM$132:$BP$138,MATCH($BN$49,$BM$132:$BM$138,0),MATCH($G$121,$BM$133:$BP$133,0))),"")</f>
        <v/>
      </c>
      <c r="BO129" s="169" t="str">
        <f>IF(AND($AK$13&lt;&gt;"",$I$51&lt;&gt;""),VLOOKUP(BN129,Datos!A:L,12,0),"")</f>
        <v/>
      </c>
      <c r="BU129" s="441"/>
      <c r="BV129" s="441"/>
      <c r="BW129" s="162"/>
      <c r="BX129" s="162"/>
      <c r="BY129" s="162"/>
      <c r="BZ129" s="162"/>
      <c r="CA129" s="162"/>
    </row>
    <row r="130" spans="1:79" ht="14.45" customHeight="1">
      <c r="A130" s="161"/>
      <c r="B130" s="162"/>
      <c r="C130" s="162"/>
      <c r="D130" s="162"/>
      <c r="E130" s="162"/>
      <c r="F130" s="162"/>
      <c r="G130" s="162"/>
      <c r="H130" s="162"/>
      <c r="I130" s="162"/>
      <c r="J130" s="180"/>
      <c r="K130" s="181"/>
      <c r="L130" s="181"/>
      <c r="M130" s="181"/>
      <c r="N130" s="181"/>
      <c r="O130" s="181"/>
      <c r="P130" s="182"/>
      <c r="Q130" s="162"/>
      <c r="R130" s="408"/>
      <c r="S130" s="408"/>
      <c r="T130" s="408"/>
      <c r="U130" s="408"/>
      <c r="V130" s="408"/>
      <c r="W130" s="408"/>
      <c r="X130" s="162"/>
      <c r="Y130" s="162"/>
      <c r="Z130" s="505"/>
      <c r="AA130" s="437"/>
      <c r="AB130" s="480"/>
      <c r="AC130" s="481"/>
      <c r="AD130" s="480"/>
      <c r="AE130" s="481"/>
      <c r="AF130" s="484"/>
      <c r="AG130" s="485"/>
      <c r="AH130" s="465"/>
      <c r="AI130" s="466"/>
      <c r="AJ130" s="472"/>
      <c r="AK130" s="473"/>
      <c r="AL130" s="309"/>
      <c r="AM130" s="162"/>
      <c r="AN130" s="407" t="s">
        <v>405</v>
      </c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162"/>
      <c r="BB130" s="162"/>
      <c r="BC130" s="162"/>
      <c r="BD130" s="162"/>
      <c r="BE130" s="162"/>
      <c r="BF130" s="162"/>
      <c r="BG130" s="163"/>
      <c r="BM130" s="160" t="s">
        <v>78</v>
      </c>
      <c r="BN130" s="169" t="str">
        <f>IF(AND($AK$13&lt;&gt;"",J66&lt;&gt;""),(INDEX($BM$132:$BP$138,MATCH($BN$50,$BM$132:$BM$138,0),MATCH($Q$121,$BM$133:$BP$133,0))),"")</f>
        <v/>
      </c>
      <c r="BO130" s="169" t="str">
        <f>IF(AND($AK$13&lt;&gt;"",$J$66&lt;&gt;""),VLOOKUP(BN130,Datos!A:R,18,0),"")</f>
        <v/>
      </c>
      <c r="BU130" s="162"/>
      <c r="BV130" s="162"/>
      <c r="BW130" s="162"/>
      <c r="BX130" s="162"/>
      <c r="BY130" s="162"/>
      <c r="BZ130" s="162"/>
      <c r="CA130" s="162"/>
    </row>
    <row r="131" spans="1:79" ht="14.25" customHeight="1">
      <c r="A131" s="161"/>
      <c r="B131" s="162"/>
      <c r="C131" s="162"/>
      <c r="D131" s="162"/>
      <c r="E131" s="162"/>
      <c r="F131" s="162"/>
      <c r="G131" s="162"/>
      <c r="H131" s="162"/>
      <c r="I131" s="162"/>
      <c r="J131" s="512" t="str">
        <f>BO129</f>
        <v/>
      </c>
      <c r="K131" s="512"/>
      <c r="L131" s="512"/>
      <c r="M131" s="512"/>
      <c r="N131" s="512"/>
      <c r="O131" s="512"/>
      <c r="P131" s="512"/>
      <c r="Q131" s="162"/>
      <c r="R131" s="408"/>
      <c r="S131" s="408"/>
      <c r="T131" s="408"/>
      <c r="U131" s="408"/>
      <c r="V131" s="408"/>
      <c r="W131" s="408"/>
      <c r="X131" s="162"/>
      <c r="Y131" s="162"/>
      <c r="Z131" s="505"/>
      <c r="AA131" s="437">
        <v>2</v>
      </c>
      <c r="AB131" s="478" t="str">
        <f>IF(AND($AA$131=$BN$129,AB$128=$BN$130),"R8","")</f>
        <v/>
      </c>
      <c r="AC131" s="479"/>
      <c r="AD131" s="478" t="str">
        <f>IF(AND($AA$131=$BN$129,AD$128=$BN$130),"R8","")</f>
        <v/>
      </c>
      <c r="AE131" s="479"/>
      <c r="AF131" s="482" t="str">
        <f>IF(AND($AA$131=$BN$129,AF$128=$BN$130),"R8","")</f>
        <v/>
      </c>
      <c r="AG131" s="483"/>
      <c r="AH131" s="463" t="str">
        <f>IF(AND($AA$131=$BN$129,AH$128=$BN$130),"R8","")</f>
        <v/>
      </c>
      <c r="AI131" s="464"/>
      <c r="AJ131" s="470" t="str">
        <f>IF(AND($AA$131=$BN$129,AJ$128=$BN$130),"R8","")</f>
        <v/>
      </c>
      <c r="AK131" s="471"/>
      <c r="AL131" s="309"/>
      <c r="AM131" s="162"/>
      <c r="AN131" s="486" t="str">
        <f>IF($V$13&lt;&gt;"",(INDEX($BM$52:$BT$57,MATCH($BO$129,$BM$52:$BM$57,0),MATCH($BO$130,$BM$52:$BT$52,0))),"")</f>
        <v/>
      </c>
      <c r="AO131" s="487"/>
      <c r="AP131" s="487"/>
      <c r="AQ131" s="487"/>
      <c r="AR131" s="487"/>
      <c r="AS131" s="487"/>
      <c r="AT131" s="487"/>
      <c r="AU131" s="487"/>
      <c r="AV131" s="487"/>
      <c r="AW131" s="487"/>
      <c r="AX131" s="487"/>
      <c r="AY131" s="487"/>
      <c r="AZ131" s="488"/>
      <c r="BA131" s="162"/>
      <c r="BB131" s="162"/>
      <c r="BC131" s="162"/>
      <c r="BD131" s="162"/>
      <c r="BE131" s="162"/>
      <c r="BF131" s="162"/>
      <c r="BG131" s="163"/>
      <c r="BN131" s="162"/>
      <c r="BO131" s="162"/>
      <c r="BU131" s="162"/>
      <c r="BV131" s="162"/>
      <c r="BW131" s="162"/>
      <c r="BX131" s="162"/>
      <c r="BY131" s="162"/>
      <c r="BZ131" s="162"/>
      <c r="CA131" s="162"/>
    </row>
    <row r="132" spans="1:79" ht="14.45" customHeight="1">
      <c r="A132" s="161"/>
      <c r="B132" s="162"/>
      <c r="C132" s="162"/>
      <c r="D132" s="162"/>
      <c r="E132" s="162"/>
      <c r="F132" s="162"/>
      <c r="G132" s="162"/>
      <c r="H132" s="162"/>
      <c r="I132" s="162"/>
      <c r="J132" s="184"/>
      <c r="K132" s="179"/>
      <c r="L132" s="179"/>
      <c r="M132" s="179"/>
      <c r="N132" s="179"/>
      <c r="O132" s="179"/>
      <c r="P132" s="185"/>
      <c r="Q132" s="162"/>
      <c r="R132" s="164"/>
      <c r="S132" s="164"/>
      <c r="T132" s="164"/>
      <c r="U132" s="164"/>
      <c r="V132" s="164"/>
      <c r="W132" s="164"/>
      <c r="X132" s="162"/>
      <c r="Y132" s="162"/>
      <c r="Z132" s="505"/>
      <c r="AA132" s="437"/>
      <c r="AB132" s="480"/>
      <c r="AC132" s="481"/>
      <c r="AD132" s="480"/>
      <c r="AE132" s="481"/>
      <c r="AF132" s="484"/>
      <c r="AG132" s="485"/>
      <c r="AH132" s="465"/>
      <c r="AI132" s="466"/>
      <c r="AJ132" s="472"/>
      <c r="AK132" s="473"/>
      <c r="AL132" s="309"/>
      <c r="AM132" s="162"/>
      <c r="AN132" s="489"/>
      <c r="AO132" s="490"/>
      <c r="AP132" s="490"/>
      <c r="AQ132" s="490"/>
      <c r="AR132" s="490"/>
      <c r="AS132" s="490"/>
      <c r="AT132" s="490"/>
      <c r="AU132" s="490"/>
      <c r="AV132" s="490"/>
      <c r="AW132" s="490"/>
      <c r="AX132" s="490"/>
      <c r="AY132" s="490"/>
      <c r="AZ132" s="491"/>
      <c r="BE132" s="162"/>
      <c r="BF132" s="162"/>
      <c r="BG132" s="163"/>
      <c r="BM132" s="195"/>
      <c r="BN132" s="509" t="s">
        <v>86</v>
      </c>
      <c r="BO132" s="510"/>
      <c r="BP132" s="511"/>
      <c r="BU132" s="162"/>
      <c r="BV132" s="162"/>
      <c r="BW132" s="162"/>
      <c r="BX132" s="162"/>
      <c r="BY132" s="162"/>
      <c r="BZ132" s="162"/>
      <c r="CA132" s="162"/>
    </row>
    <row r="133" spans="1:79" ht="14.45" customHeight="1">
      <c r="A133" s="161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278"/>
      <c r="S133" s="278"/>
      <c r="T133" s="164"/>
      <c r="U133" s="164"/>
      <c r="V133" s="164"/>
      <c r="W133" s="164"/>
      <c r="X133" s="162"/>
      <c r="Y133" s="162"/>
      <c r="Z133" s="505"/>
      <c r="AA133" s="437">
        <v>3</v>
      </c>
      <c r="AB133" s="478" t="str">
        <f>IF(AND($AA$133=$BN$129,AB$128=$BN$130),"R8","")</f>
        <v/>
      </c>
      <c r="AC133" s="479"/>
      <c r="AD133" s="482" t="str">
        <f>IF(AND($AA$133=$BN$129,AD$128=$BN$130),"R8","")</f>
        <v/>
      </c>
      <c r="AE133" s="483"/>
      <c r="AF133" s="463" t="str">
        <f>IF(AND($AA$133=$BN$129,AF$128=$BN$130),"R8","")</f>
        <v/>
      </c>
      <c r="AG133" s="464"/>
      <c r="AH133" s="470" t="str">
        <f>IF(AND($AA$133=$BN$129,AH$128=$BN$130),"R8","")</f>
        <v/>
      </c>
      <c r="AI133" s="471"/>
      <c r="AJ133" s="470" t="str">
        <f>IF(AND($AA$133=$BN$129,AJ$128=$BN$130),"R8","")</f>
        <v/>
      </c>
      <c r="AK133" s="471"/>
      <c r="AL133" s="309"/>
      <c r="AM133" s="162"/>
      <c r="AN133" s="162"/>
      <c r="AO133" s="162"/>
      <c r="AP133" s="162"/>
      <c r="AQ133" s="162"/>
      <c r="AR133" s="162"/>
      <c r="BE133" s="162"/>
      <c r="BF133" s="162"/>
      <c r="BG133" s="163"/>
      <c r="BM133" s="342" t="s">
        <v>87</v>
      </c>
      <c r="BN133" s="342">
        <v>0</v>
      </c>
      <c r="BO133" s="342">
        <v>1</v>
      </c>
      <c r="BP133" s="342">
        <v>2</v>
      </c>
      <c r="BQ133" s="170"/>
      <c r="BR133" s="162"/>
      <c r="BS133" s="162"/>
      <c r="BT133" s="162"/>
    </row>
    <row r="134" spans="1:79" ht="14.45" customHeight="1">
      <c r="A134" s="161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408"/>
      <c r="S134" s="408"/>
      <c r="T134" s="408"/>
      <c r="U134" s="408"/>
      <c r="V134" s="408"/>
      <c r="W134" s="408"/>
      <c r="X134" s="162"/>
      <c r="Y134" s="162"/>
      <c r="Z134" s="505"/>
      <c r="AA134" s="437"/>
      <c r="AB134" s="480"/>
      <c r="AC134" s="481"/>
      <c r="AD134" s="484"/>
      <c r="AE134" s="485"/>
      <c r="AF134" s="465"/>
      <c r="AG134" s="466"/>
      <c r="AH134" s="472"/>
      <c r="AI134" s="473"/>
      <c r="AJ134" s="472"/>
      <c r="AK134" s="473"/>
      <c r="AL134" s="309"/>
      <c r="AM134" s="162"/>
      <c r="AN134" s="162"/>
      <c r="AO134" s="162"/>
      <c r="AP134" s="162"/>
      <c r="AQ134" s="162"/>
      <c r="AR134" s="162"/>
      <c r="BE134" s="162"/>
      <c r="BF134" s="162"/>
      <c r="BG134" s="163"/>
      <c r="BM134" s="342">
        <v>1</v>
      </c>
      <c r="BN134" s="342">
        <v>1</v>
      </c>
      <c r="BO134" s="342">
        <v>1</v>
      </c>
      <c r="BP134" s="342">
        <v>1</v>
      </c>
      <c r="BQ134" s="170"/>
      <c r="BR134" s="162"/>
      <c r="BS134" s="162"/>
      <c r="BT134" s="162"/>
    </row>
    <row r="135" spans="1:79" ht="14.4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408"/>
      <c r="S135" s="408"/>
      <c r="T135" s="408"/>
      <c r="U135" s="408"/>
      <c r="V135" s="408"/>
      <c r="W135" s="408"/>
      <c r="X135" s="162"/>
      <c r="Y135" s="162"/>
      <c r="Z135" s="505"/>
      <c r="AA135" s="437">
        <v>4</v>
      </c>
      <c r="AB135" s="482" t="str">
        <f>IF(AND($AA$135=$BN$129,AB$128=$BN$130),"R8","")</f>
        <v/>
      </c>
      <c r="AC135" s="483"/>
      <c r="AD135" s="463" t="str">
        <f>IF(AND($AA$135=$BN$129,AD$128=$BN$130),"R8","")</f>
        <v/>
      </c>
      <c r="AE135" s="464"/>
      <c r="AF135" s="463" t="str">
        <f>IF(AND($AA$135=$BN$129,AF$128=$BN$130),"R8","")</f>
        <v/>
      </c>
      <c r="AG135" s="464"/>
      <c r="AH135" s="470" t="str">
        <f>IF(AND($AA$135=$BN$129,AH$128=$BN$130),"R8","")</f>
        <v/>
      </c>
      <c r="AI135" s="471"/>
      <c r="AJ135" s="470" t="str">
        <f>IF(AND($AA$135=$BN$129,AJ$128=$BN$130),"R8","")</f>
        <v/>
      </c>
      <c r="AK135" s="471"/>
      <c r="AL135" s="309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3"/>
      <c r="BM135" s="342">
        <v>2</v>
      </c>
      <c r="BN135" s="342">
        <v>2</v>
      </c>
      <c r="BO135" s="342">
        <v>1</v>
      </c>
      <c r="BP135" s="342">
        <v>1</v>
      </c>
      <c r="BQ135" s="170"/>
      <c r="BR135" s="162"/>
      <c r="BS135" s="162"/>
      <c r="BT135" s="162"/>
    </row>
    <row r="136" spans="1:79" ht="14.45" customHeight="1">
      <c r="A136" s="161"/>
      <c r="B136" s="162"/>
      <c r="C136" s="162"/>
      <c r="D136" s="162"/>
      <c r="E136" s="197" t="s">
        <v>83</v>
      </c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62"/>
      <c r="R136" s="408"/>
      <c r="S136" s="408"/>
      <c r="T136" s="408"/>
      <c r="U136" s="408"/>
      <c r="V136" s="408"/>
      <c r="W136" s="408"/>
      <c r="X136" s="162"/>
      <c r="Y136" s="162"/>
      <c r="Z136" s="505"/>
      <c r="AA136" s="437"/>
      <c r="AB136" s="484"/>
      <c r="AC136" s="485"/>
      <c r="AD136" s="465"/>
      <c r="AE136" s="466"/>
      <c r="AF136" s="465"/>
      <c r="AG136" s="466"/>
      <c r="AH136" s="472"/>
      <c r="AI136" s="473"/>
      <c r="AJ136" s="472"/>
      <c r="AK136" s="473"/>
      <c r="AL136" s="309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3"/>
      <c r="BM136" s="342">
        <v>3</v>
      </c>
      <c r="BN136" s="342">
        <v>3</v>
      </c>
      <c r="BO136" s="342">
        <v>2</v>
      </c>
      <c r="BP136" s="342">
        <v>1</v>
      </c>
      <c r="BQ136" s="170"/>
      <c r="BR136" s="162"/>
      <c r="BS136" s="162"/>
      <c r="BT136" s="162"/>
    </row>
    <row r="137" spans="1:79" ht="14.45" customHeight="1">
      <c r="A137" s="161"/>
      <c r="B137" s="162"/>
      <c r="C137" s="162"/>
      <c r="D137" s="162"/>
      <c r="E137" s="162"/>
      <c r="F137" s="162"/>
      <c r="G137" s="162"/>
      <c r="H137" s="162"/>
      <c r="I137" s="162"/>
      <c r="J137" s="173"/>
      <c r="K137" s="174"/>
      <c r="L137" s="174"/>
      <c r="M137" s="174"/>
      <c r="N137" s="174"/>
      <c r="O137" s="174"/>
      <c r="P137" s="175"/>
      <c r="Q137" s="198"/>
      <c r="R137" s="408"/>
      <c r="S137" s="408"/>
      <c r="T137" s="408"/>
      <c r="U137" s="408"/>
      <c r="V137" s="408"/>
      <c r="W137" s="408"/>
      <c r="X137" s="162"/>
      <c r="Y137" s="162"/>
      <c r="Z137" s="505"/>
      <c r="AA137" s="437">
        <v>5</v>
      </c>
      <c r="AB137" s="463" t="str">
        <f>IF(AND($AA$137=$BN$129,AB$128=$BN$130),"R8","")</f>
        <v/>
      </c>
      <c r="AC137" s="464"/>
      <c r="AD137" s="463" t="str">
        <f>IF(AND($AA$137=$BN$129,AD$128=$BN$130),"R8","")</f>
        <v/>
      </c>
      <c r="AE137" s="464"/>
      <c r="AF137" s="470" t="str">
        <f>IF(AND($AA$137=$BN$129,AF$128=$BN$130),"R8","")</f>
        <v/>
      </c>
      <c r="AG137" s="471"/>
      <c r="AH137" s="470" t="str">
        <f>IF(AND($AA$137=$BN$129,AH$128=$BN$130),"R8","")</f>
        <v/>
      </c>
      <c r="AI137" s="471"/>
      <c r="AJ137" s="470" t="str">
        <f>IF(AND($AA$137=$BN$129,AJ$128=$BN$130),"R8","")</f>
        <v/>
      </c>
      <c r="AK137" s="471"/>
      <c r="AL137" s="309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3"/>
      <c r="BM137" s="342">
        <v>4</v>
      </c>
      <c r="BN137" s="342">
        <v>4</v>
      </c>
      <c r="BO137" s="342">
        <v>3</v>
      </c>
      <c r="BP137" s="342">
        <v>2</v>
      </c>
      <c r="BQ137" s="170"/>
      <c r="BR137" s="162"/>
      <c r="BS137" s="162"/>
      <c r="BT137" s="162"/>
    </row>
    <row r="138" spans="1:79" ht="14.45" customHeight="1">
      <c r="A138" s="161"/>
      <c r="B138" s="162"/>
      <c r="C138" s="162"/>
      <c r="D138" s="162"/>
      <c r="E138" s="162"/>
      <c r="F138" s="162"/>
      <c r="G138" s="162"/>
      <c r="H138" s="162"/>
      <c r="I138" s="162"/>
      <c r="J138" s="512" t="str">
        <f>BO130</f>
        <v/>
      </c>
      <c r="K138" s="512"/>
      <c r="L138" s="512"/>
      <c r="M138" s="512"/>
      <c r="N138" s="512"/>
      <c r="O138" s="512"/>
      <c r="P138" s="512"/>
      <c r="Q138" s="162"/>
      <c r="R138" s="408"/>
      <c r="S138" s="408"/>
      <c r="T138" s="408"/>
      <c r="U138" s="408"/>
      <c r="V138" s="408"/>
      <c r="W138" s="408"/>
      <c r="X138" s="162"/>
      <c r="Y138" s="162"/>
      <c r="Z138" s="506"/>
      <c r="AA138" s="437"/>
      <c r="AB138" s="465"/>
      <c r="AC138" s="466"/>
      <c r="AD138" s="465"/>
      <c r="AE138" s="466"/>
      <c r="AF138" s="472"/>
      <c r="AG138" s="473"/>
      <c r="AH138" s="472"/>
      <c r="AI138" s="473"/>
      <c r="AJ138" s="472"/>
      <c r="AK138" s="473"/>
      <c r="AL138" s="309"/>
      <c r="AM138" s="162"/>
      <c r="AN138" s="162"/>
      <c r="AO138" s="162"/>
      <c r="AP138" s="162"/>
      <c r="AQ138" s="162"/>
      <c r="AR138" s="162"/>
      <c r="AS138" s="164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3"/>
      <c r="BM138" s="342">
        <v>5</v>
      </c>
      <c r="BN138" s="342">
        <v>5</v>
      </c>
      <c r="BO138" s="342">
        <v>4</v>
      </c>
      <c r="BP138" s="342">
        <v>3</v>
      </c>
      <c r="BQ138" s="170"/>
      <c r="BR138" s="162"/>
      <c r="BS138" s="162"/>
      <c r="BT138" s="162"/>
    </row>
    <row r="139" spans="1:79">
      <c r="A139" s="161"/>
      <c r="B139" s="162"/>
      <c r="C139" s="162"/>
      <c r="D139" s="162"/>
      <c r="E139" s="162"/>
      <c r="F139" s="162"/>
      <c r="G139" s="162"/>
      <c r="H139" s="162"/>
      <c r="I139" s="162"/>
      <c r="J139" s="184"/>
      <c r="K139" s="179"/>
      <c r="L139" s="179"/>
      <c r="M139" s="179"/>
      <c r="N139" s="179"/>
      <c r="O139" s="179"/>
      <c r="P139" s="185"/>
      <c r="Q139" s="162"/>
      <c r="R139" s="162"/>
      <c r="S139" s="162"/>
      <c r="T139" s="162"/>
      <c r="U139" s="162"/>
      <c r="V139" s="162"/>
      <c r="W139" s="162"/>
      <c r="X139" s="162"/>
      <c r="Y139" s="162"/>
      <c r="Z139" s="178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3"/>
    </row>
    <row r="140" spans="1:79">
      <c r="A140" s="161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78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3"/>
    </row>
    <row r="141" spans="1:79" ht="15.75" thickBot="1">
      <c r="A141" s="161"/>
      <c r="B141" s="162"/>
      <c r="C141" s="162"/>
      <c r="D141" s="162"/>
      <c r="E141" s="162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3"/>
    </row>
    <row r="142" spans="1:79" ht="32.450000000000003" customHeight="1" thickBot="1">
      <c r="A142" s="389" t="s">
        <v>461</v>
      </c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0"/>
      <c r="AC142" s="390"/>
      <c r="AD142" s="390"/>
      <c r="AE142" s="390"/>
      <c r="AF142" s="390"/>
      <c r="AG142" s="390"/>
      <c r="AH142" s="390"/>
      <c r="AI142" s="390"/>
      <c r="AJ142" s="390"/>
      <c r="AK142" s="390"/>
      <c r="AL142" s="390"/>
      <c r="AM142" s="390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  <c r="BG142" s="391"/>
    </row>
    <row r="143" spans="1:79" s="192" customFormat="1" ht="32.450000000000003" customHeight="1">
      <c r="A143" s="152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3"/>
    </row>
    <row r="144" spans="1:79" ht="19.899999999999999" customHeight="1">
      <c r="A144" s="161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3"/>
    </row>
    <row r="145" spans="1:59">
      <c r="A145" s="161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3"/>
    </row>
    <row r="146" spans="1:59" ht="34.15" customHeight="1">
      <c r="A146" s="161"/>
      <c r="B146" s="162"/>
      <c r="C146" s="162"/>
      <c r="D146" s="413"/>
      <c r="E146" s="414"/>
      <c r="F146" s="414"/>
      <c r="G146" s="414"/>
      <c r="H146" s="414"/>
      <c r="I146" s="414"/>
      <c r="J146" s="414"/>
      <c r="K146" s="414"/>
      <c r="L146" s="18"/>
      <c r="M146" s="18"/>
      <c r="N146" s="18"/>
      <c r="O146" s="18"/>
      <c r="P146" s="174"/>
      <c r="Q146" s="18"/>
      <c r="R146" s="18"/>
      <c r="S146" s="174"/>
      <c r="T146" s="18"/>
      <c r="U146" s="18"/>
      <c r="V146" s="18"/>
      <c r="W146" s="18"/>
      <c r="X146" s="18"/>
      <c r="Y146" s="18"/>
      <c r="Z146" s="174"/>
      <c r="AA146" s="18"/>
      <c r="AB146" s="18"/>
      <c r="AC146" s="154" t="s">
        <v>461</v>
      </c>
      <c r="AD146" s="18"/>
      <c r="AE146" s="18"/>
      <c r="AF146" s="174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9"/>
      <c r="AV146" s="279"/>
      <c r="AW146" s="8"/>
      <c r="AX146" s="8"/>
      <c r="AY146" s="8"/>
      <c r="AZ146" s="8"/>
      <c r="BA146" s="8"/>
      <c r="BB146" s="8"/>
      <c r="BC146" s="8"/>
      <c r="BD146" s="8"/>
      <c r="BE146" s="162"/>
      <c r="BF146" s="162"/>
      <c r="BG146" s="163"/>
    </row>
    <row r="147" spans="1:59" ht="45.75" customHeight="1">
      <c r="A147" s="161"/>
      <c r="B147" s="162"/>
      <c r="C147" s="162"/>
      <c r="D147" s="410" t="s">
        <v>470</v>
      </c>
      <c r="E147" s="411"/>
      <c r="F147" s="411"/>
      <c r="G147" s="411"/>
      <c r="H147" s="411"/>
      <c r="I147" s="411"/>
      <c r="J147" s="411"/>
      <c r="K147" s="412"/>
      <c r="L147" s="401" t="s">
        <v>332</v>
      </c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3"/>
      <c r="AH147" s="401" t="s">
        <v>94</v>
      </c>
      <c r="AI147" s="402"/>
      <c r="AJ147" s="402"/>
      <c r="AK147" s="402"/>
      <c r="AL147" s="402"/>
      <c r="AM147" s="403"/>
      <c r="AN147" s="277" t="s">
        <v>95</v>
      </c>
      <c r="AO147" s="401" t="s">
        <v>773</v>
      </c>
      <c r="AP147" s="402"/>
      <c r="AQ147" s="403"/>
      <c r="AR147" s="407" t="s">
        <v>801</v>
      </c>
      <c r="AS147" s="407"/>
      <c r="AT147" s="407"/>
      <c r="AU147" s="407"/>
      <c r="AV147" s="279"/>
      <c r="AW147" s="279"/>
      <c r="AX147" s="279"/>
      <c r="AY147" s="279"/>
      <c r="AZ147" s="164"/>
      <c r="BA147" s="279"/>
      <c r="BB147" s="279"/>
      <c r="BC147" s="279"/>
      <c r="BE147" s="162"/>
      <c r="BF147" s="162"/>
      <c r="BG147" s="163"/>
    </row>
    <row r="148" spans="1:59" ht="24.95" customHeight="1">
      <c r="A148" s="161"/>
      <c r="B148" s="162"/>
      <c r="C148" s="162"/>
      <c r="D148" s="392">
        <v>1</v>
      </c>
      <c r="E148" s="395" t="s">
        <v>464</v>
      </c>
      <c r="F148" s="396"/>
      <c r="G148" s="397"/>
      <c r="H148" s="397"/>
      <c r="I148" s="397"/>
      <c r="J148" s="397"/>
      <c r="K148" s="398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15"/>
      <c r="AI148" s="416"/>
      <c r="AJ148" s="416"/>
      <c r="AK148" s="416"/>
      <c r="AL148" s="416"/>
      <c r="AM148" s="417"/>
      <c r="AN148" s="400"/>
      <c r="AO148" s="400"/>
      <c r="AP148" s="400"/>
      <c r="AQ148" s="400"/>
      <c r="AR148" s="400"/>
      <c r="AS148" s="400"/>
      <c r="AT148" s="400"/>
      <c r="AU148" s="400"/>
      <c r="AV148" s="290"/>
      <c r="AW148" s="290"/>
      <c r="AX148" s="290"/>
      <c r="AY148" s="290"/>
      <c r="AZ148" s="290"/>
      <c r="BA148" s="290"/>
      <c r="BB148" s="290"/>
      <c r="BC148" s="290"/>
      <c r="BE148" s="162"/>
      <c r="BF148" s="162"/>
      <c r="BG148" s="163"/>
    </row>
    <row r="149" spans="1:59" ht="24.95" customHeight="1">
      <c r="A149" s="161"/>
      <c r="B149" s="162"/>
      <c r="C149" s="162"/>
      <c r="D149" s="392"/>
      <c r="E149" s="395" t="s">
        <v>465</v>
      </c>
      <c r="F149" s="396"/>
      <c r="G149" s="397"/>
      <c r="H149" s="397"/>
      <c r="I149" s="397"/>
      <c r="J149" s="397"/>
      <c r="K149" s="398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18"/>
      <c r="AI149" s="419"/>
      <c r="AJ149" s="419"/>
      <c r="AK149" s="419"/>
      <c r="AL149" s="419"/>
      <c r="AM149" s="420"/>
      <c r="AN149" s="400"/>
      <c r="AO149" s="400"/>
      <c r="AP149" s="400"/>
      <c r="AQ149" s="400"/>
      <c r="AR149" s="400"/>
      <c r="AS149" s="400"/>
      <c r="AT149" s="400"/>
      <c r="AU149" s="400"/>
      <c r="AV149" s="290"/>
      <c r="AW149" s="290"/>
      <c r="AX149" s="290"/>
      <c r="AY149" s="290"/>
      <c r="AZ149" s="290"/>
      <c r="BA149" s="290"/>
      <c r="BB149" s="290"/>
      <c r="BC149" s="290"/>
      <c r="BE149" s="162"/>
      <c r="BF149" s="162"/>
      <c r="BG149" s="163"/>
    </row>
    <row r="150" spans="1:59" ht="24.95" customHeight="1">
      <c r="A150" s="161"/>
      <c r="B150" s="162"/>
      <c r="C150" s="162"/>
      <c r="D150" s="392"/>
      <c r="E150" s="395" t="s">
        <v>466</v>
      </c>
      <c r="F150" s="396"/>
      <c r="G150" s="397"/>
      <c r="H150" s="397"/>
      <c r="I150" s="397"/>
      <c r="J150" s="397"/>
      <c r="K150" s="398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21"/>
      <c r="AI150" s="422"/>
      <c r="AJ150" s="422"/>
      <c r="AK150" s="422"/>
      <c r="AL150" s="422"/>
      <c r="AM150" s="423"/>
      <c r="AN150" s="400"/>
      <c r="AO150" s="400"/>
      <c r="AP150" s="400"/>
      <c r="AQ150" s="400"/>
      <c r="AR150" s="400"/>
      <c r="AS150" s="400"/>
      <c r="AT150" s="400"/>
      <c r="AU150" s="400"/>
      <c r="AV150" s="290"/>
      <c r="AW150" s="290"/>
      <c r="AX150" s="290"/>
      <c r="AY150" s="290"/>
      <c r="AZ150" s="290"/>
      <c r="BA150" s="290"/>
      <c r="BB150" s="290"/>
      <c r="BC150" s="290"/>
      <c r="BE150" s="162"/>
      <c r="BF150" s="162"/>
      <c r="BG150" s="163"/>
    </row>
    <row r="151" spans="1:59" ht="24.95" customHeight="1">
      <c r="A151" s="161"/>
      <c r="B151" s="162"/>
      <c r="C151" s="162"/>
      <c r="D151" s="392">
        <v>2</v>
      </c>
      <c r="E151" s="395" t="s">
        <v>464</v>
      </c>
      <c r="F151" s="396"/>
      <c r="G151" s="397"/>
      <c r="H151" s="397"/>
      <c r="I151" s="397"/>
      <c r="J151" s="397"/>
      <c r="K151" s="398"/>
      <c r="L151" s="415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7"/>
      <c r="AH151" s="415"/>
      <c r="AI151" s="416"/>
      <c r="AJ151" s="416"/>
      <c r="AK151" s="416"/>
      <c r="AL151" s="416"/>
      <c r="AM151" s="417"/>
      <c r="AN151" s="400"/>
      <c r="AO151" s="400"/>
      <c r="AP151" s="400"/>
      <c r="AQ151" s="400"/>
      <c r="AR151" s="400"/>
      <c r="AS151" s="400"/>
      <c r="AT151" s="400"/>
      <c r="AU151" s="400"/>
      <c r="AV151" s="290"/>
      <c r="AW151" s="290"/>
      <c r="AX151" s="290"/>
      <c r="AY151" s="290"/>
      <c r="AZ151" s="290"/>
      <c r="BA151" s="290"/>
      <c r="BB151" s="290"/>
      <c r="BC151" s="290"/>
      <c r="BE151" s="162"/>
      <c r="BF151" s="162"/>
      <c r="BG151" s="163"/>
    </row>
    <row r="152" spans="1:59" ht="24.95" customHeight="1">
      <c r="A152" s="161"/>
      <c r="B152" s="162"/>
      <c r="C152" s="162"/>
      <c r="D152" s="392"/>
      <c r="E152" s="395" t="s">
        <v>465</v>
      </c>
      <c r="F152" s="396"/>
      <c r="G152" s="397"/>
      <c r="H152" s="397"/>
      <c r="I152" s="397"/>
      <c r="J152" s="397"/>
      <c r="K152" s="398"/>
      <c r="L152" s="418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419"/>
      <c r="AC152" s="419"/>
      <c r="AD152" s="419"/>
      <c r="AE152" s="419"/>
      <c r="AF152" s="419"/>
      <c r="AG152" s="420"/>
      <c r="AH152" s="418"/>
      <c r="AI152" s="419"/>
      <c r="AJ152" s="419"/>
      <c r="AK152" s="419"/>
      <c r="AL152" s="419"/>
      <c r="AM152" s="420"/>
      <c r="AN152" s="400"/>
      <c r="AO152" s="400"/>
      <c r="AP152" s="400"/>
      <c r="AQ152" s="400"/>
      <c r="AR152" s="400"/>
      <c r="AS152" s="400"/>
      <c r="AT152" s="400"/>
      <c r="AU152" s="400"/>
      <c r="AV152" s="290"/>
      <c r="AW152" s="290"/>
      <c r="AX152" s="290"/>
      <c r="AY152" s="290"/>
      <c r="AZ152" s="290"/>
      <c r="BA152" s="290"/>
      <c r="BB152" s="290"/>
      <c r="BC152" s="290"/>
      <c r="BE152" s="162"/>
      <c r="BF152" s="162"/>
      <c r="BG152" s="163"/>
    </row>
    <row r="153" spans="1:59" ht="24.95" customHeight="1">
      <c r="A153" s="161"/>
      <c r="B153" s="162"/>
      <c r="C153" s="162"/>
      <c r="D153" s="392"/>
      <c r="E153" s="395" t="s">
        <v>466</v>
      </c>
      <c r="F153" s="396"/>
      <c r="G153" s="397"/>
      <c r="H153" s="397"/>
      <c r="I153" s="397"/>
      <c r="J153" s="397"/>
      <c r="K153" s="398"/>
      <c r="L153" s="421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2"/>
      <c r="AC153" s="422"/>
      <c r="AD153" s="422"/>
      <c r="AE153" s="422"/>
      <c r="AF153" s="422"/>
      <c r="AG153" s="423"/>
      <c r="AH153" s="421"/>
      <c r="AI153" s="422"/>
      <c r="AJ153" s="422"/>
      <c r="AK153" s="422"/>
      <c r="AL153" s="422"/>
      <c r="AM153" s="423"/>
      <c r="AN153" s="400"/>
      <c r="AO153" s="400"/>
      <c r="AP153" s="400"/>
      <c r="AQ153" s="400"/>
      <c r="AR153" s="400"/>
      <c r="AS153" s="400"/>
      <c r="AT153" s="400"/>
      <c r="AU153" s="400"/>
      <c r="AV153" s="290"/>
      <c r="AW153" s="290"/>
      <c r="AX153" s="290"/>
      <c r="AY153" s="290"/>
      <c r="AZ153" s="290"/>
      <c r="BA153" s="290"/>
      <c r="BB153" s="290"/>
      <c r="BC153" s="290"/>
      <c r="BE153" s="162"/>
      <c r="BF153" s="162"/>
      <c r="BG153" s="163"/>
    </row>
    <row r="154" spans="1:59" ht="24.95" customHeight="1">
      <c r="A154" s="161"/>
      <c r="B154" s="162"/>
      <c r="C154" s="162"/>
      <c r="D154" s="392">
        <v>3</v>
      </c>
      <c r="E154" s="395" t="s">
        <v>464</v>
      </c>
      <c r="F154" s="396"/>
      <c r="G154" s="397"/>
      <c r="H154" s="397"/>
      <c r="I154" s="397"/>
      <c r="J154" s="397"/>
      <c r="K154" s="398"/>
      <c r="L154" s="415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  <c r="AA154" s="416"/>
      <c r="AB154" s="416"/>
      <c r="AC154" s="416"/>
      <c r="AD154" s="416"/>
      <c r="AE154" s="416"/>
      <c r="AF154" s="416"/>
      <c r="AG154" s="417"/>
      <c r="AH154" s="415"/>
      <c r="AI154" s="416"/>
      <c r="AJ154" s="416"/>
      <c r="AK154" s="416"/>
      <c r="AL154" s="416"/>
      <c r="AM154" s="417"/>
      <c r="AN154" s="400"/>
      <c r="AO154" s="400"/>
      <c r="AP154" s="400"/>
      <c r="AQ154" s="400"/>
      <c r="AR154" s="400"/>
      <c r="AS154" s="400"/>
      <c r="AT154" s="400"/>
      <c r="AU154" s="400"/>
      <c r="AV154" s="290"/>
      <c r="AW154" s="290"/>
      <c r="AX154" s="290"/>
      <c r="AY154" s="290"/>
      <c r="AZ154" s="290"/>
      <c r="BA154" s="290"/>
      <c r="BB154" s="290"/>
      <c r="BC154" s="290"/>
      <c r="BE154" s="162"/>
      <c r="BF154" s="162"/>
      <c r="BG154" s="163"/>
    </row>
    <row r="155" spans="1:59" ht="24.95" customHeight="1">
      <c r="A155" s="161"/>
      <c r="B155" s="162"/>
      <c r="C155" s="162"/>
      <c r="D155" s="392"/>
      <c r="E155" s="395" t="s">
        <v>465</v>
      </c>
      <c r="F155" s="396"/>
      <c r="G155" s="397"/>
      <c r="H155" s="397"/>
      <c r="I155" s="397"/>
      <c r="J155" s="397"/>
      <c r="K155" s="398"/>
      <c r="L155" s="418"/>
      <c r="M155" s="419"/>
      <c r="N155" s="419"/>
      <c r="O155" s="419"/>
      <c r="P155" s="419"/>
      <c r="Q155" s="419"/>
      <c r="R155" s="419"/>
      <c r="S155" s="419"/>
      <c r="T155" s="419"/>
      <c r="U155" s="419"/>
      <c r="V155" s="419"/>
      <c r="W155" s="419"/>
      <c r="X155" s="419"/>
      <c r="Y155" s="419"/>
      <c r="Z155" s="419"/>
      <c r="AA155" s="419"/>
      <c r="AB155" s="419"/>
      <c r="AC155" s="419"/>
      <c r="AD155" s="419"/>
      <c r="AE155" s="419"/>
      <c r="AF155" s="419"/>
      <c r="AG155" s="420"/>
      <c r="AH155" s="418"/>
      <c r="AI155" s="419"/>
      <c r="AJ155" s="419"/>
      <c r="AK155" s="419"/>
      <c r="AL155" s="419"/>
      <c r="AM155" s="420"/>
      <c r="AN155" s="400"/>
      <c r="AO155" s="400"/>
      <c r="AP155" s="400"/>
      <c r="AQ155" s="400"/>
      <c r="AR155" s="400"/>
      <c r="AS155" s="400"/>
      <c r="AT155" s="400"/>
      <c r="AU155" s="400"/>
      <c r="AV155" s="290"/>
      <c r="AW155" s="290"/>
      <c r="AX155" s="290"/>
      <c r="AY155" s="290"/>
      <c r="AZ155" s="290"/>
      <c r="BA155" s="290"/>
      <c r="BB155" s="290"/>
      <c r="BC155" s="290"/>
      <c r="BE155" s="162"/>
      <c r="BF155" s="162"/>
      <c r="BG155" s="163"/>
    </row>
    <row r="156" spans="1:59" ht="24.95" customHeight="1">
      <c r="A156" s="161"/>
      <c r="B156" s="162"/>
      <c r="C156" s="162"/>
      <c r="D156" s="392"/>
      <c r="E156" s="395" t="s">
        <v>466</v>
      </c>
      <c r="F156" s="396"/>
      <c r="G156" s="397"/>
      <c r="H156" s="397"/>
      <c r="I156" s="397"/>
      <c r="J156" s="397"/>
      <c r="K156" s="398"/>
      <c r="L156" s="421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  <c r="AA156" s="422"/>
      <c r="AB156" s="422"/>
      <c r="AC156" s="422"/>
      <c r="AD156" s="422"/>
      <c r="AE156" s="422"/>
      <c r="AF156" s="422"/>
      <c r="AG156" s="423"/>
      <c r="AH156" s="421"/>
      <c r="AI156" s="422"/>
      <c r="AJ156" s="422"/>
      <c r="AK156" s="422"/>
      <c r="AL156" s="422"/>
      <c r="AM156" s="423"/>
      <c r="AN156" s="400"/>
      <c r="AO156" s="400"/>
      <c r="AP156" s="400"/>
      <c r="AQ156" s="400"/>
      <c r="AR156" s="400"/>
      <c r="AS156" s="400"/>
      <c r="AT156" s="400"/>
      <c r="AU156" s="400"/>
      <c r="AV156" s="290"/>
      <c r="AW156" s="290"/>
      <c r="AX156" s="290"/>
      <c r="AY156" s="290"/>
      <c r="AZ156" s="290"/>
      <c r="BA156" s="290"/>
      <c r="BB156" s="290"/>
      <c r="BC156" s="290"/>
      <c r="BE156" s="162"/>
      <c r="BF156" s="162"/>
      <c r="BG156" s="163"/>
    </row>
    <row r="157" spans="1:59" ht="24.95" customHeight="1">
      <c r="A157" s="161"/>
      <c r="B157" s="162"/>
      <c r="C157" s="162"/>
      <c r="D157" s="392">
        <v>4</v>
      </c>
      <c r="E157" s="395" t="s">
        <v>464</v>
      </c>
      <c r="F157" s="396"/>
      <c r="G157" s="425"/>
      <c r="H157" s="425"/>
      <c r="I157" s="425"/>
      <c r="J157" s="425"/>
      <c r="K157" s="426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15"/>
      <c r="AI157" s="416"/>
      <c r="AJ157" s="416"/>
      <c r="AK157" s="416"/>
      <c r="AL157" s="416"/>
      <c r="AM157" s="417"/>
      <c r="AN157" s="400"/>
      <c r="AO157" s="400"/>
      <c r="AP157" s="400"/>
      <c r="AQ157" s="400"/>
      <c r="AR157" s="400"/>
      <c r="AS157" s="400"/>
      <c r="AT157" s="400"/>
      <c r="AU157" s="400"/>
      <c r="AV157" s="290"/>
      <c r="AW157" s="290"/>
      <c r="AX157" s="290"/>
      <c r="AY157" s="290"/>
      <c r="AZ157" s="290"/>
      <c r="BA157" s="290"/>
      <c r="BB157" s="290"/>
      <c r="BC157" s="290"/>
      <c r="BE157" s="162"/>
      <c r="BF157" s="162"/>
      <c r="BG157" s="163"/>
    </row>
    <row r="158" spans="1:59" ht="24.95" customHeight="1">
      <c r="A158" s="161"/>
      <c r="B158" s="162"/>
      <c r="C158" s="162"/>
      <c r="D158" s="392"/>
      <c r="E158" s="395" t="s">
        <v>465</v>
      </c>
      <c r="F158" s="396"/>
      <c r="G158" s="397"/>
      <c r="H158" s="397"/>
      <c r="I158" s="397"/>
      <c r="J158" s="397"/>
      <c r="K158" s="398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18"/>
      <c r="AI158" s="419"/>
      <c r="AJ158" s="419"/>
      <c r="AK158" s="419"/>
      <c r="AL158" s="419"/>
      <c r="AM158" s="420"/>
      <c r="AN158" s="400"/>
      <c r="AO158" s="400"/>
      <c r="AP158" s="400"/>
      <c r="AQ158" s="400"/>
      <c r="AR158" s="400"/>
      <c r="AS158" s="400"/>
      <c r="AT158" s="400"/>
      <c r="AU158" s="400"/>
      <c r="AV158" s="290"/>
      <c r="AW158" s="290"/>
      <c r="AX158" s="290"/>
      <c r="AY158" s="290"/>
      <c r="AZ158" s="290"/>
      <c r="BA158" s="290"/>
      <c r="BB158" s="290"/>
      <c r="BC158" s="290"/>
      <c r="BE158" s="162"/>
      <c r="BF158" s="162"/>
      <c r="BG158" s="163"/>
    </row>
    <row r="159" spans="1:59" ht="24.95" customHeight="1">
      <c r="A159" s="161"/>
      <c r="B159" s="162"/>
      <c r="C159" s="162"/>
      <c r="D159" s="392"/>
      <c r="E159" s="395" t="s">
        <v>466</v>
      </c>
      <c r="F159" s="396"/>
      <c r="G159" s="425"/>
      <c r="H159" s="425"/>
      <c r="I159" s="425"/>
      <c r="J159" s="425"/>
      <c r="K159" s="426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21"/>
      <c r="AI159" s="422"/>
      <c r="AJ159" s="422"/>
      <c r="AK159" s="422"/>
      <c r="AL159" s="422"/>
      <c r="AM159" s="423"/>
      <c r="AN159" s="400"/>
      <c r="AO159" s="400"/>
      <c r="AP159" s="400"/>
      <c r="AQ159" s="400"/>
      <c r="AR159" s="400"/>
      <c r="AS159" s="400"/>
      <c r="AT159" s="400"/>
      <c r="AU159" s="400"/>
      <c r="AV159" s="290"/>
      <c r="AW159" s="290"/>
      <c r="AX159" s="290"/>
      <c r="AY159" s="290"/>
      <c r="AZ159" s="290"/>
      <c r="BA159" s="290"/>
      <c r="BB159" s="290"/>
      <c r="BC159" s="290"/>
      <c r="BE159" s="162"/>
      <c r="BF159" s="162"/>
      <c r="BG159" s="163"/>
    </row>
    <row r="160" spans="1:59" s="164" customFormat="1" ht="11.25" customHeight="1">
      <c r="A160" s="166"/>
      <c r="D160" s="201"/>
      <c r="E160" s="149"/>
      <c r="F160" s="149"/>
      <c r="G160" s="520"/>
      <c r="H160" s="520"/>
      <c r="I160" s="520"/>
      <c r="J160" s="520"/>
      <c r="K160" s="520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G160" s="165"/>
    </row>
    <row r="161" spans="1:68" s="192" customFormat="1" ht="13.5" customHeight="1" thickBot="1">
      <c r="A161" s="166"/>
      <c r="B161" s="164"/>
      <c r="C161" s="164"/>
      <c r="D161" s="201"/>
      <c r="E161" s="149"/>
      <c r="F161" s="149"/>
      <c r="G161" s="149"/>
      <c r="H161" s="343"/>
      <c r="I161" s="343"/>
      <c r="J161" s="343"/>
      <c r="K161" s="343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202"/>
      <c r="AX161" s="202"/>
      <c r="AY161" s="202"/>
      <c r="AZ161" s="202"/>
      <c r="BA161" s="202"/>
      <c r="BB161" s="202"/>
      <c r="BC161" s="202"/>
      <c r="BD161" s="202"/>
      <c r="BE161" s="164"/>
      <c r="BF161" s="164"/>
      <c r="BG161" s="165"/>
    </row>
    <row r="162" spans="1:68" ht="33.75" customHeight="1" thickBot="1">
      <c r="A162" s="389" t="s">
        <v>776</v>
      </c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  <c r="AT162" s="390"/>
      <c r="AU162" s="390"/>
      <c r="AV162" s="390"/>
      <c r="AW162" s="390"/>
      <c r="AX162" s="390"/>
      <c r="AY162" s="390"/>
      <c r="AZ162" s="390"/>
      <c r="BA162" s="390"/>
      <c r="BB162" s="390"/>
      <c r="BC162" s="390"/>
      <c r="BD162" s="390"/>
      <c r="BE162" s="390"/>
      <c r="BF162" s="390"/>
      <c r="BG162" s="391"/>
    </row>
    <row r="163" spans="1:68" s="192" customFormat="1" ht="14.45" customHeight="1">
      <c r="A163" s="15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5"/>
      <c r="BH163" s="160"/>
    </row>
    <row r="164" spans="1:68" s="192" customFormat="1" ht="14.45" customHeight="1">
      <c r="A164" s="152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63"/>
      <c r="BH164" s="160"/>
    </row>
    <row r="165" spans="1:68" s="192" customFormat="1" ht="14.45" customHeight="1">
      <c r="A165" s="152"/>
      <c r="B165" s="150"/>
      <c r="C165" s="150"/>
      <c r="D165" s="521" t="s">
        <v>222</v>
      </c>
      <c r="E165" s="522"/>
      <c r="F165" s="522"/>
      <c r="G165" s="522"/>
      <c r="H165" s="522"/>
      <c r="I165" s="522"/>
      <c r="J165" s="522"/>
      <c r="K165" s="523"/>
      <c r="L165" s="521" t="s">
        <v>775</v>
      </c>
      <c r="M165" s="52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2"/>
      <c r="Z165" s="522"/>
      <c r="AA165" s="522"/>
      <c r="AB165" s="522"/>
      <c r="AC165" s="522"/>
      <c r="AD165" s="523"/>
      <c r="AE165" s="399" t="s">
        <v>467</v>
      </c>
      <c r="AF165" s="399"/>
      <c r="AG165" s="399"/>
      <c r="AH165" s="399"/>
      <c r="AI165" s="399"/>
      <c r="AJ165" s="399"/>
      <c r="AK165" s="399"/>
      <c r="AL165" s="399"/>
      <c r="AM165" s="399"/>
      <c r="AN165" s="399"/>
      <c r="AO165" s="399"/>
      <c r="AP165" s="399"/>
      <c r="AQ165" s="399"/>
      <c r="AR165" s="399"/>
      <c r="AS165" s="399"/>
      <c r="AT165" s="399"/>
      <c r="AU165" s="399"/>
      <c r="AV165" s="399"/>
      <c r="AW165" s="399"/>
      <c r="AX165" s="399"/>
      <c r="AY165" s="399"/>
      <c r="AZ165" s="399"/>
      <c r="BA165" s="399"/>
      <c r="BB165" s="279"/>
      <c r="BC165" s="279"/>
      <c r="BD165" s="279"/>
      <c r="BE165" s="279"/>
      <c r="BF165" s="279"/>
      <c r="BG165" s="163"/>
      <c r="BH165" s="160"/>
    </row>
    <row r="166" spans="1:68" s="192" customFormat="1" ht="14.45" customHeight="1">
      <c r="A166" s="152"/>
      <c r="B166" s="150"/>
      <c r="C166" s="150"/>
      <c r="D166" s="451" t="str">
        <f>D25</f>
        <v xml:space="preserve">  </v>
      </c>
      <c r="E166" s="451"/>
      <c r="F166" s="451"/>
      <c r="G166" s="451"/>
      <c r="H166" s="451"/>
      <c r="I166" s="451"/>
      <c r="J166" s="451"/>
      <c r="K166" s="451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259"/>
      <c r="BC166" s="259"/>
      <c r="BD166" s="259"/>
      <c r="BE166" s="259"/>
      <c r="BF166" s="259"/>
      <c r="BG166" s="163"/>
      <c r="BH166" s="160"/>
    </row>
    <row r="167" spans="1:68" s="192" customFormat="1" ht="14.45" customHeight="1">
      <c r="A167" s="152"/>
      <c r="B167" s="150"/>
      <c r="C167" s="150"/>
      <c r="D167" s="451"/>
      <c r="E167" s="451"/>
      <c r="F167" s="451"/>
      <c r="G167" s="451"/>
      <c r="H167" s="451"/>
      <c r="I167" s="451"/>
      <c r="J167" s="451"/>
      <c r="K167" s="451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  <c r="AQ167" s="400"/>
      <c r="AR167" s="400"/>
      <c r="AS167" s="400"/>
      <c r="AT167" s="400"/>
      <c r="AU167" s="400"/>
      <c r="AV167" s="400"/>
      <c r="AW167" s="400"/>
      <c r="AX167" s="400"/>
      <c r="AY167" s="400"/>
      <c r="AZ167" s="400"/>
      <c r="BA167" s="400"/>
      <c r="BB167" s="259"/>
      <c r="BC167" s="259"/>
      <c r="BD167" s="259"/>
      <c r="BE167" s="259"/>
      <c r="BF167" s="259"/>
      <c r="BG167" s="163"/>
      <c r="BH167" s="160"/>
    </row>
    <row r="168" spans="1:68" s="192" customFormat="1" ht="14.45" customHeight="1">
      <c r="A168" s="152"/>
      <c r="B168" s="150"/>
      <c r="C168" s="150"/>
      <c r="D168" s="451"/>
      <c r="E168" s="451"/>
      <c r="F168" s="451"/>
      <c r="G168" s="451"/>
      <c r="H168" s="451"/>
      <c r="I168" s="451"/>
      <c r="J168" s="451"/>
      <c r="K168" s="451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0"/>
      <c r="AW168" s="400"/>
      <c r="AX168" s="400"/>
      <c r="AY168" s="400"/>
      <c r="AZ168" s="400"/>
      <c r="BA168" s="400"/>
      <c r="BB168" s="259"/>
      <c r="BC168" s="259"/>
      <c r="BD168" s="259"/>
      <c r="BE168" s="259"/>
      <c r="BF168" s="259"/>
      <c r="BG168" s="163"/>
      <c r="BH168" s="160"/>
    </row>
    <row r="169" spans="1:68" s="164" customFormat="1" ht="14.45" customHeight="1">
      <c r="A169" s="152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63"/>
      <c r="BH169" s="160"/>
    </row>
    <row r="170" spans="1:68" ht="31.5" customHeight="1" thickBot="1">
      <c r="A170" s="186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9"/>
      <c r="BH170" s="192"/>
    </row>
    <row r="171" spans="1:68" ht="33.75" customHeight="1" thickBot="1">
      <c r="A171" s="389" t="s">
        <v>770</v>
      </c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0"/>
      <c r="AC171" s="390"/>
      <c r="AD171" s="390"/>
      <c r="AE171" s="390"/>
      <c r="AF171" s="390"/>
      <c r="AG171" s="390"/>
      <c r="AH171" s="390"/>
      <c r="AI171" s="390"/>
      <c r="AJ171" s="390"/>
      <c r="AK171" s="390"/>
      <c r="AL171" s="390"/>
      <c r="AM171" s="390"/>
      <c r="AN171" s="390"/>
      <c r="AO171" s="390"/>
      <c r="AP171" s="390"/>
      <c r="AQ171" s="390"/>
      <c r="AR171" s="390"/>
      <c r="AS171" s="390"/>
      <c r="AT171" s="390"/>
      <c r="AU171" s="390"/>
      <c r="AV171" s="390"/>
      <c r="AW171" s="390"/>
      <c r="AX171" s="390"/>
      <c r="AY171" s="390"/>
      <c r="AZ171" s="390"/>
      <c r="BA171" s="390"/>
      <c r="BB171" s="390"/>
      <c r="BC171" s="390"/>
      <c r="BD171" s="390"/>
      <c r="BE171" s="390"/>
      <c r="BF171" s="390"/>
      <c r="BG171" s="391"/>
    </row>
    <row r="172" spans="1:68">
      <c r="A172" s="161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3"/>
      <c r="BM172" s="192"/>
      <c r="BN172" s="192"/>
    </row>
    <row r="173" spans="1:68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3"/>
      <c r="BM173" s="192"/>
      <c r="BN173" s="192"/>
    </row>
    <row r="174" spans="1:68" ht="15" customHeight="1">
      <c r="A174" s="161"/>
      <c r="B174" s="162"/>
      <c r="C174" s="162"/>
      <c r="G174" s="399" t="s">
        <v>222</v>
      </c>
      <c r="H174" s="399"/>
      <c r="I174" s="399"/>
      <c r="J174" s="399"/>
      <c r="K174" s="399"/>
      <c r="L174" s="399"/>
      <c r="M174" s="399"/>
      <c r="N174" s="399"/>
      <c r="O174" s="401" t="s">
        <v>774</v>
      </c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  <c r="AI174" s="402"/>
      <c r="AJ174" s="403"/>
      <c r="AK174" s="401" t="s">
        <v>228</v>
      </c>
      <c r="AL174" s="402"/>
      <c r="AM174" s="402"/>
      <c r="AN174" s="402"/>
      <c r="AO174" s="402"/>
      <c r="AP174" s="402"/>
      <c r="AQ174" s="402"/>
      <c r="AR174" s="403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3"/>
      <c r="BL174" s="164"/>
      <c r="BM174" s="164"/>
      <c r="BN174" s="164"/>
      <c r="BO174" s="162"/>
      <c r="BP174" s="162"/>
    </row>
    <row r="175" spans="1:68" ht="15" customHeight="1">
      <c r="A175" s="161"/>
      <c r="B175" s="162"/>
      <c r="C175" s="162"/>
      <c r="G175" s="451" t="str">
        <f>D25</f>
        <v xml:space="preserve">  </v>
      </c>
      <c r="H175" s="451"/>
      <c r="I175" s="451"/>
      <c r="J175" s="451"/>
      <c r="K175" s="451"/>
      <c r="L175" s="451"/>
      <c r="M175" s="451"/>
      <c r="N175" s="451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15"/>
      <c r="AL175" s="416"/>
      <c r="AM175" s="416"/>
      <c r="AN175" s="416"/>
      <c r="AO175" s="416"/>
      <c r="AP175" s="416"/>
      <c r="AQ175" s="416"/>
      <c r="AR175" s="417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3"/>
      <c r="BL175" s="164"/>
      <c r="BM175" s="164"/>
      <c r="BN175" s="164"/>
      <c r="BO175" s="162"/>
      <c r="BP175" s="162"/>
    </row>
    <row r="176" spans="1:68">
      <c r="A176" s="161"/>
      <c r="B176" s="162"/>
      <c r="C176" s="162"/>
      <c r="G176" s="451"/>
      <c r="H176" s="451"/>
      <c r="I176" s="451"/>
      <c r="J176" s="451"/>
      <c r="K176" s="451"/>
      <c r="L176" s="451"/>
      <c r="M176" s="451"/>
      <c r="N176" s="451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21"/>
      <c r="AL176" s="422"/>
      <c r="AM176" s="422"/>
      <c r="AN176" s="422"/>
      <c r="AO176" s="422"/>
      <c r="AP176" s="422"/>
      <c r="AQ176" s="422"/>
      <c r="AR176" s="423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3"/>
      <c r="BL176" s="164"/>
      <c r="BM176" s="164"/>
      <c r="BN176" s="164"/>
      <c r="BO176" s="162"/>
      <c r="BP176" s="162"/>
    </row>
    <row r="177" spans="1:68">
      <c r="A177" s="161"/>
      <c r="B177" s="162"/>
      <c r="C177" s="162"/>
      <c r="G177" s="451"/>
      <c r="H177" s="451"/>
      <c r="I177" s="451"/>
      <c r="J177" s="451"/>
      <c r="K177" s="451"/>
      <c r="L177" s="451"/>
      <c r="M177" s="451"/>
      <c r="N177" s="451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15"/>
      <c r="AL177" s="416"/>
      <c r="AM177" s="416"/>
      <c r="AN177" s="416"/>
      <c r="AO177" s="416"/>
      <c r="AP177" s="416"/>
      <c r="AQ177" s="416"/>
      <c r="AR177" s="417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3"/>
      <c r="BL177" s="164"/>
      <c r="BM177" s="164"/>
      <c r="BN177" s="164"/>
      <c r="BO177" s="162"/>
      <c r="BP177" s="162"/>
    </row>
    <row r="178" spans="1:68">
      <c r="A178" s="161"/>
      <c r="B178" s="162"/>
      <c r="C178" s="162"/>
      <c r="G178" s="451"/>
      <c r="H178" s="451"/>
      <c r="I178" s="451"/>
      <c r="J178" s="451"/>
      <c r="K178" s="451"/>
      <c r="L178" s="451"/>
      <c r="M178" s="451"/>
      <c r="N178" s="451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21"/>
      <c r="AL178" s="422"/>
      <c r="AM178" s="422"/>
      <c r="AN178" s="422"/>
      <c r="AO178" s="422"/>
      <c r="AP178" s="422"/>
      <c r="AQ178" s="422"/>
      <c r="AR178" s="423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3"/>
      <c r="BL178" s="164"/>
      <c r="BM178" s="164"/>
      <c r="BN178" s="164"/>
      <c r="BO178" s="162"/>
      <c r="BP178" s="162"/>
    </row>
    <row r="179" spans="1:68">
      <c r="A179" s="161"/>
      <c r="B179" s="162"/>
      <c r="C179" s="162"/>
      <c r="G179" s="451"/>
      <c r="H179" s="451"/>
      <c r="I179" s="451"/>
      <c r="J179" s="451"/>
      <c r="K179" s="451"/>
      <c r="L179" s="451"/>
      <c r="M179" s="451"/>
      <c r="N179" s="451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15"/>
      <c r="AL179" s="416"/>
      <c r="AM179" s="416"/>
      <c r="AN179" s="416"/>
      <c r="AO179" s="416"/>
      <c r="AP179" s="416"/>
      <c r="AQ179" s="416"/>
      <c r="AR179" s="417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3"/>
      <c r="BL179" s="164"/>
      <c r="BM179" s="164"/>
      <c r="BN179" s="164"/>
      <c r="BO179" s="162"/>
      <c r="BP179" s="162"/>
    </row>
    <row r="180" spans="1:68">
      <c r="A180" s="161"/>
      <c r="B180" s="162"/>
      <c r="C180" s="162"/>
      <c r="G180" s="451"/>
      <c r="H180" s="451"/>
      <c r="I180" s="451"/>
      <c r="J180" s="451"/>
      <c r="K180" s="451"/>
      <c r="L180" s="451"/>
      <c r="M180" s="451"/>
      <c r="N180" s="451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21"/>
      <c r="AL180" s="422"/>
      <c r="AM180" s="422"/>
      <c r="AN180" s="422"/>
      <c r="AO180" s="422"/>
      <c r="AP180" s="422"/>
      <c r="AQ180" s="422"/>
      <c r="AR180" s="423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3"/>
      <c r="BL180" s="164"/>
      <c r="BM180" s="164"/>
      <c r="BN180" s="164"/>
      <c r="BO180" s="162"/>
      <c r="BP180" s="162"/>
    </row>
    <row r="181" spans="1:68">
      <c r="A181" s="161"/>
      <c r="B181" s="162"/>
      <c r="C181" s="162"/>
      <c r="G181" s="451"/>
      <c r="H181" s="451"/>
      <c r="I181" s="451"/>
      <c r="J181" s="451"/>
      <c r="K181" s="451"/>
      <c r="L181" s="451"/>
      <c r="M181" s="451"/>
      <c r="N181" s="451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15"/>
      <c r="AL181" s="416"/>
      <c r="AM181" s="416"/>
      <c r="AN181" s="416"/>
      <c r="AO181" s="416"/>
      <c r="AP181" s="416"/>
      <c r="AQ181" s="416"/>
      <c r="AR181" s="417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3"/>
      <c r="BL181" s="164"/>
      <c r="BM181" s="164"/>
      <c r="BN181" s="164"/>
      <c r="BO181" s="162"/>
      <c r="BP181" s="162"/>
    </row>
    <row r="182" spans="1:68" ht="14.25" customHeight="1">
      <c r="A182" s="161"/>
      <c r="B182" s="162"/>
      <c r="C182" s="162"/>
      <c r="G182" s="451"/>
      <c r="H182" s="451"/>
      <c r="I182" s="451"/>
      <c r="J182" s="451"/>
      <c r="K182" s="451"/>
      <c r="L182" s="451"/>
      <c r="M182" s="451"/>
      <c r="N182" s="451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21"/>
      <c r="AL182" s="422"/>
      <c r="AM182" s="422"/>
      <c r="AN182" s="422"/>
      <c r="AO182" s="422"/>
      <c r="AP182" s="422"/>
      <c r="AQ182" s="422"/>
      <c r="AR182" s="423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3"/>
      <c r="BL182" s="164"/>
      <c r="BM182" s="164"/>
      <c r="BN182" s="164"/>
      <c r="BO182" s="162"/>
      <c r="BP182" s="162"/>
    </row>
    <row r="183" spans="1:68">
      <c r="A183" s="161"/>
      <c r="B183" s="162"/>
      <c r="C183" s="162"/>
      <c r="G183" s="451"/>
      <c r="H183" s="451"/>
      <c r="I183" s="451"/>
      <c r="J183" s="451"/>
      <c r="K183" s="451"/>
      <c r="L183" s="451"/>
      <c r="M183" s="451"/>
      <c r="N183" s="451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15"/>
      <c r="AL183" s="416"/>
      <c r="AM183" s="416"/>
      <c r="AN183" s="416"/>
      <c r="AO183" s="416"/>
      <c r="AP183" s="416"/>
      <c r="AQ183" s="416"/>
      <c r="AR183" s="417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3"/>
      <c r="BL183" s="164"/>
      <c r="BM183" s="164"/>
      <c r="BN183" s="164"/>
      <c r="BO183" s="162"/>
      <c r="BP183" s="162"/>
    </row>
    <row r="184" spans="1:68">
      <c r="A184" s="161"/>
      <c r="B184" s="162"/>
      <c r="C184" s="162"/>
      <c r="G184" s="451"/>
      <c r="H184" s="451"/>
      <c r="I184" s="451"/>
      <c r="J184" s="451"/>
      <c r="K184" s="451"/>
      <c r="L184" s="451"/>
      <c r="M184" s="451"/>
      <c r="N184" s="451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21"/>
      <c r="AL184" s="422"/>
      <c r="AM184" s="422"/>
      <c r="AN184" s="422"/>
      <c r="AO184" s="422"/>
      <c r="AP184" s="422"/>
      <c r="AQ184" s="422"/>
      <c r="AR184" s="423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3"/>
      <c r="BL184" s="164"/>
      <c r="BM184" s="164"/>
      <c r="BN184" s="164"/>
      <c r="BO184" s="162"/>
      <c r="BP184" s="162"/>
    </row>
    <row r="185" spans="1:68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39"/>
      <c r="AG185" s="162"/>
      <c r="AH185" s="2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3"/>
      <c r="BL185" s="164"/>
      <c r="BM185" s="164"/>
      <c r="BN185" s="164"/>
      <c r="BO185" s="162"/>
      <c r="BP185" s="162"/>
    </row>
    <row r="186" spans="1:68" ht="15.75" customHeight="1" thickBot="1">
      <c r="A186" s="186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288"/>
      <c r="AG186" s="187"/>
      <c r="AH186" s="289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9"/>
      <c r="BL186" s="164"/>
      <c r="BM186" s="164"/>
      <c r="BN186" s="164"/>
      <c r="BO186" s="162"/>
      <c r="BP186" s="162"/>
    </row>
    <row r="187" spans="1:68">
      <c r="AF187" s="260"/>
      <c r="AH187" s="262"/>
      <c r="BL187" s="164"/>
      <c r="BM187" s="164"/>
      <c r="BN187" s="201"/>
      <c r="BO187" s="162"/>
      <c r="BP187" s="162"/>
    </row>
    <row r="188" spans="1:68">
      <c r="AF188" s="260"/>
      <c r="AH188" s="262"/>
      <c r="BL188" s="164"/>
      <c r="BM188" s="164"/>
      <c r="BN188" s="201"/>
      <c r="BO188" s="162"/>
      <c r="BP188" s="162"/>
    </row>
    <row r="189" spans="1:68">
      <c r="BL189" s="192"/>
      <c r="BM189" s="164"/>
      <c r="BN189" s="164"/>
      <c r="BO189" s="162"/>
    </row>
    <row r="190" spans="1:68">
      <c r="BL190" s="192"/>
      <c r="BM190" s="164"/>
      <c r="BN190" s="164"/>
      <c r="BO190" s="162"/>
    </row>
    <row r="191" spans="1:68">
      <c r="BL191" s="192"/>
      <c r="BM191" s="164"/>
      <c r="BN191" s="164"/>
      <c r="BO191" s="162"/>
    </row>
    <row r="192" spans="1:68">
      <c r="BL192" s="192"/>
      <c r="BM192" s="164"/>
      <c r="BN192" s="164"/>
      <c r="BO192" s="162"/>
    </row>
    <row r="193" spans="64:67">
      <c r="BL193" s="192"/>
      <c r="BM193" s="164"/>
      <c r="BN193" s="164"/>
      <c r="BO193" s="162"/>
    </row>
    <row r="194" spans="64:67">
      <c r="BL194" s="192"/>
      <c r="BM194" s="164"/>
      <c r="BN194" s="164"/>
      <c r="BO194" s="162"/>
    </row>
    <row r="195" spans="64:67">
      <c r="BM195" s="162"/>
      <c r="BN195" s="162"/>
      <c r="BO195" s="162"/>
    </row>
    <row r="196" spans="64:67">
      <c r="BM196" s="162"/>
      <c r="BN196" s="162"/>
      <c r="BO196" s="162"/>
    </row>
    <row r="197" spans="64:67">
      <c r="BM197" s="162"/>
      <c r="BN197" s="162"/>
      <c r="BO197" s="162"/>
    </row>
  </sheetData>
  <sheetProtection algorithmName="SHA-512" hashValue="76j79VorWBrTYcKNqPcYtLYr+LQ4aBO+MF1PWkG1nVIgQShlzwd56lgd5gQFoH7mW8jptiTR76AptvRDiLBVqg==" saltValue="Aq320mauDD9DuA7Yj1YVbg==" spinCount="100000" sheet="1" formatColumns="0" formatRows="0"/>
  <customSheetViews>
    <customSheetView guid="{329F5593-0D6B-4C21-9FD0-52C333171BDF}" scale="80" showPageBreaks="1" showGridLines="0" printArea="1" hiddenRows="1" state="hidden" view="pageBreakPreview" topLeftCell="A46">
      <selection activeCell="AQ61" sqref="AQ61:BB62"/>
      <pageMargins left="0.19685039370078741" right="0.23622047244094491" top="0.19685039370078741" bottom="0.19685039370078741" header="0.31496062992125984" footer="0.31496062992125984"/>
      <printOptions horizontalCentered="1" verticalCentered="1"/>
      <pageSetup paperSize="14" scale="33" orientation="portrait" horizontalDpi="4294967294" verticalDpi="4294967294" r:id="rId1"/>
      <headerFooter>
        <oddFooter>&amp;R&amp;"Arial Narrow,Normal"&amp;7Fecha de versión: 10 de octubre de 2017</oddFooter>
      </headerFooter>
    </customSheetView>
  </customSheetViews>
  <mergeCells count="467">
    <mergeCell ref="G174:N174"/>
    <mergeCell ref="O174:AJ174"/>
    <mergeCell ref="AK174:AR174"/>
    <mergeCell ref="G175:N184"/>
    <mergeCell ref="O175:AJ176"/>
    <mergeCell ref="AK175:AR176"/>
    <mergeCell ref="O177:AJ178"/>
    <mergeCell ref="AK177:AR178"/>
    <mergeCell ref="O179:AJ180"/>
    <mergeCell ref="AK179:AR180"/>
    <mergeCell ref="O181:AJ182"/>
    <mergeCell ref="AK181:AR182"/>
    <mergeCell ref="O183:AJ184"/>
    <mergeCell ref="AK183:AR184"/>
    <mergeCell ref="G160:K160"/>
    <mergeCell ref="A162:BG162"/>
    <mergeCell ref="D165:K165"/>
    <mergeCell ref="L165:AD165"/>
    <mergeCell ref="AE165:BA165"/>
    <mergeCell ref="D166:K168"/>
    <mergeCell ref="L166:AD168"/>
    <mergeCell ref="AE166:BA168"/>
    <mergeCell ref="A171:BG171"/>
    <mergeCell ref="D157:D159"/>
    <mergeCell ref="E157:F157"/>
    <mergeCell ref="G157:K157"/>
    <mergeCell ref="L157:AG159"/>
    <mergeCell ref="AH157:AM159"/>
    <mergeCell ref="AN157:AN159"/>
    <mergeCell ref="AO157:AQ159"/>
    <mergeCell ref="AR157:AU159"/>
    <mergeCell ref="E158:F158"/>
    <mergeCell ref="G158:K158"/>
    <mergeCell ref="E159:F159"/>
    <mergeCell ref="G159:K159"/>
    <mergeCell ref="D154:D156"/>
    <mergeCell ref="E154:F154"/>
    <mergeCell ref="G154:K154"/>
    <mergeCell ref="L154:AG156"/>
    <mergeCell ref="AH154:AM156"/>
    <mergeCell ref="AN154:AN156"/>
    <mergeCell ref="AO154:AQ156"/>
    <mergeCell ref="AR154:AU156"/>
    <mergeCell ref="E155:F155"/>
    <mergeCell ref="G155:K155"/>
    <mergeCell ref="E156:F156"/>
    <mergeCell ref="G156:K156"/>
    <mergeCell ref="D151:D153"/>
    <mergeCell ref="E151:F151"/>
    <mergeCell ref="G151:K151"/>
    <mergeCell ref="L151:AG153"/>
    <mergeCell ref="AH151:AM153"/>
    <mergeCell ref="AN151:AN153"/>
    <mergeCell ref="AO151:AQ153"/>
    <mergeCell ref="AR151:AU153"/>
    <mergeCell ref="E152:F152"/>
    <mergeCell ref="G152:K152"/>
    <mergeCell ref="E153:F153"/>
    <mergeCell ref="G153:K153"/>
    <mergeCell ref="A142:BG142"/>
    <mergeCell ref="D146:K146"/>
    <mergeCell ref="D147:K147"/>
    <mergeCell ref="L147:AG147"/>
    <mergeCell ref="AH147:AM147"/>
    <mergeCell ref="AO147:AQ147"/>
    <mergeCell ref="AR147:AU147"/>
    <mergeCell ref="D148:D150"/>
    <mergeCell ref="E148:F148"/>
    <mergeCell ref="G148:K148"/>
    <mergeCell ref="L148:AG150"/>
    <mergeCell ref="AH148:AM150"/>
    <mergeCell ref="AN148:AN150"/>
    <mergeCell ref="AO148:AQ150"/>
    <mergeCell ref="AR148:AU150"/>
    <mergeCell ref="E149:F149"/>
    <mergeCell ref="G149:K149"/>
    <mergeCell ref="E150:F150"/>
    <mergeCell ref="G150:K150"/>
    <mergeCell ref="BN132:BP132"/>
    <mergeCell ref="AA133:AA134"/>
    <mergeCell ref="AB133:AC134"/>
    <mergeCell ref="AD133:AE134"/>
    <mergeCell ref="AF133:AG134"/>
    <mergeCell ref="AH133:AI134"/>
    <mergeCell ref="AJ133:AK134"/>
    <mergeCell ref="R134:W134"/>
    <mergeCell ref="R135:W135"/>
    <mergeCell ref="AA135:AA136"/>
    <mergeCell ref="AB135:AC136"/>
    <mergeCell ref="AD135:AE136"/>
    <mergeCell ref="AF135:AG136"/>
    <mergeCell ref="AH135:AI136"/>
    <mergeCell ref="AJ135:AK136"/>
    <mergeCell ref="R136:W136"/>
    <mergeCell ref="BM127:BO128"/>
    <mergeCell ref="R128:W128"/>
    <mergeCell ref="AB128:AC128"/>
    <mergeCell ref="AD128:AE128"/>
    <mergeCell ref="AF128:AG128"/>
    <mergeCell ref="AH128:AI128"/>
    <mergeCell ref="AJ128:AK128"/>
    <mergeCell ref="BU128:BU129"/>
    <mergeCell ref="BV128:BV129"/>
    <mergeCell ref="R129:W129"/>
    <mergeCell ref="Z129:Z138"/>
    <mergeCell ref="AA129:AA130"/>
    <mergeCell ref="AB129:AC130"/>
    <mergeCell ref="AD129:AE130"/>
    <mergeCell ref="AF129:AG130"/>
    <mergeCell ref="AH129:AI130"/>
    <mergeCell ref="AJ129:AK130"/>
    <mergeCell ref="R130:W130"/>
    <mergeCell ref="AN130:AZ130"/>
    <mergeCell ref="R131:W131"/>
    <mergeCell ref="AA131:AA132"/>
    <mergeCell ref="AB131:AC132"/>
    <mergeCell ref="AD131:AE132"/>
    <mergeCell ref="AF131:AG132"/>
    <mergeCell ref="BO116:BQ116"/>
    <mergeCell ref="A117:BG117"/>
    <mergeCell ref="BM118:BM120"/>
    <mergeCell ref="C119:R119"/>
    <mergeCell ref="B121:F121"/>
    <mergeCell ref="L121:P121"/>
    <mergeCell ref="Q121:R121"/>
    <mergeCell ref="Z125:AK125"/>
    <mergeCell ref="D126:G126"/>
    <mergeCell ref="AJ108:AK110"/>
    <mergeCell ref="AL108:AL110"/>
    <mergeCell ref="AM108:AM110"/>
    <mergeCell ref="AN108:AN110"/>
    <mergeCell ref="AO108:AO110"/>
    <mergeCell ref="AP108:AP110"/>
    <mergeCell ref="C109:E109"/>
    <mergeCell ref="F109:I109"/>
    <mergeCell ref="C110:E110"/>
    <mergeCell ref="B108:B110"/>
    <mergeCell ref="C108:E108"/>
    <mergeCell ref="F108:I108"/>
    <mergeCell ref="J108:W110"/>
    <mergeCell ref="X108:Y110"/>
    <mergeCell ref="Z108:AA110"/>
    <mergeCell ref="AB108:AC110"/>
    <mergeCell ref="AD108:AE110"/>
    <mergeCell ref="AF108:AG110"/>
    <mergeCell ref="B105:B107"/>
    <mergeCell ref="C105:E105"/>
    <mergeCell ref="F105:I105"/>
    <mergeCell ref="J105:W107"/>
    <mergeCell ref="X105:Y107"/>
    <mergeCell ref="Z105:AA107"/>
    <mergeCell ref="AB105:AC107"/>
    <mergeCell ref="AD105:AE107"/>
    <mergeCell ref="AF105:AG107"/>
    <mergeCell ref="C106:E106"/>
    <mergeCell ref="F106:I106"/>
    <mergeCell ref="C107:E107"/>
    <mergeCell ref="F107:I107"/>
    <mergeCell ref="B102:B104"/>
    <mergeCell ref="C102:E102"/>
    <mergeCell ref="F102:I102"/>
    <mergeCell ref="J102:W104"/>
    <mergeCell ref="X102:Y104"/>
    <mergeCell ref="Z102:AA104"/>
    <mergeCell ref="AB102:AC104"/>
    <mergeCell ref="AD102:AE104"/>
    <mergeCell ref="AF102:AG104"/>
    <mergeCell ref="C103:E103"/>
    <mergeCell ref="F103:I103"/>
    <mergeCell ref="C104:E104"/>
    <mergeCell ref="F104:I104"/>
    <mergeCell ref="AH99:AI101"/>
    <mergeCell ref="AJ99:AK101"/>
    <mergeCell ref="AL99:AL101"/>
    <mergeCell ref="AM99:AM101"/>
    <mergeCell ref="AN99:AN101"/>
    <mergeCell ref="AO99:AO101"/>
    <mergeCell ref="AP99:AP101"/>
    <mergeCell ref="AQ99:AQ110"/>
    <mergeCell ref="BX99:BX103"/>
    <mergeCell ref="AH102:AI104"/>
    <mergeCell ref="AJ102:AK104"/>
    <mergeCell ref="AL102:AL104"/>
    <mergeCell ref="AM102:AM104"/>
    <mergeCell ref="AN102:AN104"/>
    <mergeCell ref="AO102:AO104"/>
    <mergeCell ref="AP102:AP104"/>
    <mergeCell ref="AH105:AI107"/>
    <mergeCell ref="AJ105:AK107"/>
    <mergeCell ref="AL105:AL107"/>
    <mergeCell ref="AM105:AM107"/>
    <mergeCell ref="AN105:AN107"/>
    <mergeCell ref="AO105:AO107"/>
    <mergeCell ref="AP105:AP107"/>
    <mergeCell ref="AH108:AI110"/>
    <mergeCell ref="B99:B101"/>
    <mergeCell ref="C99:E99"/>
    <mergeCell ref="F99:I99"/>
    <mergeCell ref="J99:W101"/>
    <mergeCell ref="X99:Y101"/>
    <mergeCell ref="Z99:AA101"/>
    <mergeCell ref="AB99:AC101"/>
    <mergeCell ref="AD99:AE101"/>
    <mergeCell ref="AF99:AG101"/>
    <mergeCell ref="C100:E100"/>
    <mergeCell ref="F100:I100"/>
    <mergeCell ref="C101:E101"/>
    <mergeCell ref="F101:I101"/>
    <mergeCell ref="AO94:AO96"/>
    <mergeCell ref="AP94:AP96"/>
    <mergeCell ref="C95:E95"/>
    <mergeCell ref="F95:I95"/>
    <mergeCell ref="C96:E96"/>
    <mergeCell ref="F96:I96"/>
    <mergeCell ref="B98:I98"/>
    <mergeCell ref="J98:W98"/>
    <mergeCell ref="X98:Y98"/>
    <mergeCell ref="Z98:AA98"/>
    <mergeCell ref="AB98:AC98"/>
    <mergeCell ref="AD98:AE98"/>
    <mergeCell ref="AF98:AG98"/>
    <mergeCell ref="AH98:AI98"/>
    <mergeCell ref="AJ98:AK98"/>
    <mergeCell ref="B94:B96"/>
    <mergeCell ref="C94:E94"/>
    <mergeCell ref="F94:I94"/>
    <mergeCell ref="J94:W96"/>
    <mergeCell ref="X94:Y96"/>
    <mergeCell ref="Z94:AA96"/>
    <mergeCell ref="AB94:AC96"/>
    <mergeCell ref="AD94:AE96"/>
    <mergeCell ref="AF94:AG96"/>
    <mergeCell ref="F90:I90"/>
    <mergeCell ref="B91:B93"/>
    <mergeCell ref="C91:E91"/>
    <mergeCell ref="F91:I91"/>
    <mergeCell ref="J91:W93"/>
    <mergeCell ref="X91:Y93"/>
    <mergeCell ref="Z91:AA93"/>
    <mergeCell ref="AB91:AC93"/>
    <mergeCell ref="AD91:AE93"/>
    <mergeCell ref="C92:E92"/>
    <mergeCell ref="F92:I92"/>
    <mergeCell ref="C93:E93"/>
    <mergeCell ref="F93:I93"/>
    <mergeCell ref="BX85:BX89"/>
    <mergeCell ref="C86:E86"/>
    <mergeCell ref="F86:I86"/>
    <mergeCell ref="C87:E87"/>
    <mergeCell ref="F87:I87"/>
    <mergeCell ref="B88:B90"/>
    <mergeCell ref="C88:E88"/>
    <mergeCell ref="F88:I88"/>
    <mergeCell ref="J88:W90"/>
    <mergeCell ref="X88:Y90"/>
    <mergeCell ref="Z88:AA90"/>
    <mergeCell ref="AB88:AC90"/>
    <mergeCell ref="AD88:AE90"/>
    <mergeCell ref="AF88:AG90"/>
    <mergeCell ref="AH88:AI90"/>
    <mergeCell ref="AJ88:AK90"/>
    <mergeCell ref="AL88:AL90"/>
    <mergeCell ref="AM88:AM90"/>
    <mergeCell ref="AN88:AN90"/>
    <mergeCell ref="AO88:AO90"/>
    <mergeCell ref="AP88:AP90"/>
    <mergeCell ref="C89:E89"/>
    <mergeCell ref="F89:I89"/>
    <mergeCell ref="C90:E90"/>
    <mergeCell ref="D64:I64"/>
    <mergeCell ref="R65:W65"/>
    <mergeCell ref="J66:P66"/>
    <mergeCell ref="R66:W66"/>
    <mergeCell ref="F68:G68"/>
    <mergeCell ref="H68:I68"/>
    <mergeCell ref="A71:BG71"/>
    <mergeCell ref="J76:R76"/>
    <mergeCell ref="W76:AF76"/>
    <mergeCell ref="R67:W67"/>
    <mergeCell ref="A60:H60"/>
    <mergeCell ref="I60:T60"/>
    <mergeCell ref="AA60:AA61"/>
    <mergeCell ref="AB60:AC61"/>
    <mergeCell ref="AD60:AE61"/>
    <mergeCell ref="AF60:AG61"/>
    <mergeCell ref="AH60:AI61"/>
    <mergeCell ref="AJ60:AK61"/>
    <mergeCell ref="I61:X61"/>
    <mergeCell ref="AJ56:AK57"/>
    <mergeCell ref="AD54:AE55"/>
    <mergeCell ref="AF54:AG55"/>
    <mergeCell ref="AH54:AI55"/>
    <mergeCell ref="AJ54:AK55"/>
    <mergeCell ref="AN54:AZ54"/>
    <mergeCell ref="J57:P57"/>
    <mergeCell ref="R57:W57"/>
    <mergeCell ref="R58:W58"/>
    <mergeCell ref="AA58:AA59"/>
    <mergeCell ref="AB58:AC59"/>
    <mergeCell ref="AD58:AE59"/>
    <mergeCell ref="AF58:AG59"/>
    <mergeCell ref="AH58:AI59"/>
    <mergeCell ref="AJ58:AK59"/>
    <mergeCell ref="D30:BC30"/>
    <mergeCell ref="D31:X31"/>
    <mergeCell ref="Y31:BC31"/>
    <mergeCell ref="D45:BC45"/>
    <mergeCell ref="A47:BG47"/>
    <mergeCell ref="BM47:BO48"/>
    <mergeCell ref="Z48:AK48"/>
    <mergeCell ref="BU48:BU49"/>
    <mergeCell ref="BV48:BV49"/>
    <mergeCell ref="D49:G49"/>
    <mergeCell ref="D17:BC17"/>
    <mergeCell ref="I19:N19"/>
    <mergeCell ref="O19:AK19"/>
    <mergeCell ref="AO19:BF19"/>
    <mergeCell ref="D20:H20"/>
    <mergeCell ref="J20:L20"/>
    <mergeCell ref="O20:AN20"/>
    <mergeCell ref="AP20:BC20"/>
    <mergeCell ref="AP21:BC21"/>
    <mergeCell ref="D19:H19"/>
    <mergeCell ref="A1:O4"/>
    <mergeCell ref="P1:BG4"/>
    <mergeCell ref="K6:BD6"/>
    <mergeCell ref="K8:BD8"/>
    <mergeCell ref="AN10:AQ10"/>
    <mergeCell ref="AS10:BD10"/>
    <mergeCell ref="AS11:BE11"/>
    <mergeCell ref="A15:BG15"/>
    <mergeCell ref="D16:BE16"/>
    <mergeCell ref="D6:G6"/>
    <mergeCell ref="D8:G8"/>
    <mergeCell ref="D10:I10"/>
    <mergeCell ref="K10:AJ10"/>
    <mergeCell ref="M13:T13"/>
    <mergeCell ref="V13:AJ13"/>
    <mergeCell ref="AP22:BC22"/>
    <mergeCell ref="AP23:BC23"/>
    <mergeCell ref="D34:I34"/>
    <mergeCell ref="D35:I35"/>
    <mergeCell ref="D32:I32"/>
    <mergeCell ref="D33:I33"/>
    <mergeCell ref="J32:X32"/>
    <mergeCell ref="Y32:AH32"/>
    <mergeCell ref="AI32:BC32"/>
    <mergeCell ref="J33:X33"/>
    <mergeCell ref="Y33:AH33"/>
    <mergeCell ref="AI33:BC33"/>
    <mergeCell ref="J34:X34"/>
    <mergeCell ref="Y34:AH34"/>
    <mergeCell ref="AI34:BC34"/>
    <mergeCell ref="J35:X35"/>
    <mergeCell ref="Y35:AH35"/>
    <mergeCell ref="AI35:BC35"/>
    <mergeCell ref="D24:BE24"/>
    <mergeCell ref="D25:BC25"/>
    <mergeCell ref="D27:AM27"/>
    <mergeCell ref="AO27:BC27"/>
    <mergeCell ref="D28:AM28"/>
    <mergeCell ref="AO28:BC28"/>
    <mergeCell ref="AH51:AI51"/>
    <mergeCell ref="AJ51:AK51"/>
    <mergeCell ref="A52:F52"/>
    <mergeCell ref="AA54:AA55"/>
    <mergeCell ref="AB54:AC55"/>
    <mergeCell ref="D36:I36"/>
    <mergeCell ref="D37:I37"/>
    <mergeCell ref="J36:X36"/>
    <mergeCell ref="Y36:AH36"/>
    <mergeCell ref="AI36:BC36"/>
    <mergeCell ref="J37:X37"/>
    <mergeCell ref="Y37:AH37"/>
    <mergeCell ref="AI37:BC37"/>
    <mergeCell ref="D38:BC39"/>
    <mergeCell ref="A50:H50"/>
    <mergeCell ref="AB50:AK50"/>
    <mergeCell ref="R55:W55"/>
    <mergeCell ref="AN55:AZ56"/>
    <mergeCell ref="R56:W56"/>
    <mergeCell ref="AA56:AA57"/>
    <mergeCell ref="AB56:AC57"/>
    <mergeCell ref="AD56:AE57"/>
    <mergeCell ref="AF56:AG57"/>
    <mergeCell ref="AH56:AI57"/>
    <mergeCell ref="AP85:AP87"/>
    <mergeCell ref="AQ85:AQ96"/>
    <mergeCell ref="AF91:AG93"/>
    <mergeCell ref="AH91:AI93"/>
    <mergeCell ref="AJ91:AK93"/>
    <mergeCell ref="D40:BC40"/>
    <mergeCell ref="D41:BC41"/>
    <mergeCell ref="D42:BC42"/>
    <mergeCell ref="D43:BC43"/>
    <mergeCell ref="D44:BC44"/>
    <mergeCell ref="A51:F51"/>
    <mergeCell ref="I51:X51"/>
    <mergeCell ref="AB51:AC51"/>
    <mergeCell ref="R62:W62"/>
    <mergeCell ref="Z52:Z61"/>
    <mergeCell ref="AA52:AA53"/>
    <mergeCell ref="AB52:AC53"/>
    <mergeCell ref="AD52:AE53"/>
    <mergeCell ref="AF52:AG53"/>
    <mergeCell ref="AH52:AI53"/>
    <mergeCell ref="AJ52:AK53"/>
    <mergeCell ref="R54:W54"/>
    <mergeCell ref="AD51:AE51"/>
    <mergeCell ref="AF51:AG51"/>
    <mergeCell ref="AB85:AC87"/>
    <mergeCell ref="AD85:AE87"/>
    <mergeCell ref="AF85:AG87"/>
    <mergeCell ref="AH85:AI87"/>
    <mergeCell ref="AJ85:AK87"/>
    <mergeCell ref="AL85:AL87"/>
    <mergeCell ref="AM85:AM87"/>
    <mergeCell ref="AN85:AN87"/>
    <mergeCell ref="AO85:AO87"/>
    <mergeCell ref="AJ137:AK138"/>
    <mergeCell ref="J138:P138"/>
    <mergeCell ref="R138:W138"/>
    <mergeCell ref="AL91:AL93"/>
    <mergeCell ref="AM91:AM93"/>
    <mergeCell ref="J131:P131"/>
    <mergeCell ref="AH131:AI132"/>
    <mergeCell ref="AJ131:AK132"/>
    <mergeCell ref="AN131:AZ132"/>
    <mergeCell ref="P113:AB113"/>
    <mergeCell ref="AC113:AN113"/>
    <mergeCell ref="P114:AB114"/>
    <mergeCell ref="AC114:AN114"/>
    <mergeCell ref="R127:W127"/>
    <mergeCell ref="AB127:AK127"/>
    <mergeCell ref="E129:P129"/>
    <mergeCell ref="AN91:AN93"/>
    <mergeCell ref="AO91:AO93"/>
    <mergeCell ref="AP91:AP93"/>
    <mergeCell ref="AH94:AI96"/>
    <mergeCell ref="AJ94:AK96"/>
    <mergeCell ref="AL94:AL96"/>
    <mergeCell ref="AM94:AM96"/>
    <mergeCell ref="AN94:AN96"/>
    <mergeCell ref="D55:I55"/>
    <mergeCell ref="X84:Y84"/>
    <mergeCell ref="Z84:AA84"/>
    <mergeCell ref="AB84:AC84"/>
    <mergeCell ref="AD84:AE84"/>
    <mergeCell ref="AF84:AG84"/>
    <mergeCell ref="AH84:AI84"/>
    <mergeCell ref="R137:W137"/>
    <mergeCell ref="AA137:AA138"/>
    <mergeCell ref="AB137:AC138"/>
    <mergeCell ref="AD137:AE138"/>
    <mergeCell ref="AF137:AG138"/>
    <mergeCell ref="AH137:AI138"/>
    <mergeCell ref="F110:I110"/>
    <mergeCell ref="A82:BG82"/>
    <mergeCell ref="B84:I84"/>
    <mergeCell ref="J84:W84"/>
    <mergeCell ref="AJ84:AK84"/>
    <mergeCell ref="B85:B87"/>
    <mergeCell ref="C85:E85"/>
    <mergeCell ref="F85:I85"/>
    <mergeCell ref="J85:W87"/>
    <mergeCell ref="X85:Y87"/>
    <mergeCell ref="Z85:AA87"/>
  </mergeCells>
  <conditionalFormatting sqref="AK13:AL13">
    <cfRule type="expression" dxfId="113" priority="61">
      <formula>$BN$188=1</formula>
    </cfRule>
  </conditionalFormatting>
  <conditionalFormatting sqref="G52:W52">
    <cfRule type="expression" dxfId="112" priority="60">
      <formula>$I$51&lt;&gt;""</formula>
    </cfRule>
  </conditionalFormatting>
  <conditionalFormatting sqref="D64">
    <cfRule type="expression" dxfId="111" priority="59">
      <formula>$AK$13&lt;&gt;1</formula>
    </cfRule>
  </conditionalFormatting>
  <conditionalFormatting sqref="B85:E85 B86:B96">
    <cfRule type="expression" dxfId="110" priority="58">
      <formula>$AK$13&lt;&gt;4</formula>
    </cfRule>
  </conditionalFormatting>
  <conditionalFormatting sqref="C100:E110">
    <cfRule type="expression" dxfId="109" priority="54">
      <formula>$AK$13&lt;&gt;4</formula>
    </cfRule>
  </conditionalFormatting>
  <conditionalFormatting sqref="F100:I110">
    <cfRule type="expression" dxfId="108" priority="52">
      <formula>$AK$13&lt;&gt;4</formula>
    </cfRule>
  </conditionalFormatting>
  <conditionalFormatting sqref="C86:E96">
    <cfRule type="expression" dxfId="107" priority="57">
      <formula>$AK$13&lt;&gt;4</formula>
    </cfRule>
  </conditionalFormatting>
  <conditionalFormatting sqref="F86:I96">
    <cfRule type="expression" dxfId="106" priority="56">
      <formula>$AK$13&lt;&gt;4</formula>
    </cfRule>
  </conditionalFormatting>
  <conditionalFormatting sqref="B99:E99 B100:B110">
    <cfRule type="expression" dxfId="105" priority="55">
      <formula>$AK$13&lt;&gt;4</formula>
    </cfRule>
  </conditionalFormatting>
  <conditionalFormatting sqref="F99:I99">
    <cfRule type="expression" dxfId="104" priority="53">
      <formula>$AK$13&lt;&gt;4</formula>
    </cfRule>
  </conditionalFormatting>
  <conditionalFormatting sqref="B98:I98">
    <cfRule type="expression" dxfId="103" priority="51">
      <formula>$AK$13&lt;&gt;4</formula>
    </cfRule>
  </conditionalFormatting>
  <conditionalFormatting sqref="G148:K159">
    <cfRule type="expression" dxfId="102" priority="49">
      <formula>$AK$13&lt;&gt;4</formula>
    </cfRule>
    <cfRule type="expression" dxfId="101" priority="50">
      <formula>$AK$13&lt;&gt;4</formula>
    </cfRule>
  </conditionalFormatting>
  <conditionalFormatting sqref="F85:I85">
    <cfRule type="expression" dxfId="100" priority="48">
      <formula>$AK$13&lt;&gt;4</formula>
    </cfRule>
  </conditionalFormatting>
  <conditionalFormatting sqref="D148:F148 D149:D159">
    <cfRule type="expression" dxfId="99" priority="47">
      <formula>$AK$13&lt;&gt;4</formula>
    </cfRule>
  </conditionalFormatting>
  <conditionalFormatting sqref="E149:F159">
    <cfRule type="expression" dxfId="98" priority="46">
      <formula>$AK$13&lt;&gt;4</formula>
    </cfRule>
  </conditionalFormatting>
  <conditionalFormatting sqref="D147:K147">
    <cfRule type="expression" dxfId="97" priority="45">
      <formula>$AK$13&lt;&gt;4</formula>
    </cfRule>
  </conditionalFormatting>
  <conditionalFormatting sqref="D145:K146">
    <cfRule type="expression" dxfId="96" priority="44">
      <formula>$AK$13&lt;&gt;4</formula>
    </cfRule>
  </conditionalFormatting>
  <conditionalFormatting sqref="L146">
    <cfRule type="expression" dxfId="95" priority="43">
      <formula>$AK$13&lt;&gt;4</formula>
    </cfRule>
  </conditionalFormatting>
  <conditionalFormatting sqref="AN55:AZ56">
    <cfRule type="expression" dxfId="94" priority="42">
      <formula>$AN$55="Extrema"</formula>
    </cfRule>
  </conditionalFormatting>
  <conditionalFormatting sqref="AN131:AZ132">
    <cfRule type="expression" dxfId="93" priority="38">
      <formula>$AN$131="Extrema"</formula>
    </cfRule>
  </conditionalFormatting>
  <conditionalFormatting sqref="I61:X61">
    <cfRule type="expression" dxfId="92" priority="34">
      <formula>$AK$13=1</formula>
    </cfRule>
  </conditionalFormatting>
  <conditionalFormatting sqref="B84:I84">
    <cfRule type="expression" dxfId="91" priority="24">
      <formula>$AK$13&lt;&gt;4</formula>
    </cfRule>
  </conditionalFormatting>
  <conditionalFormatting sqref="N75:Q75 W76">
    <cfRule type="expression" dxfId="90" priority="64">
      <formula>#REF!="X"</formula>
    </cfRule>
  </conditionalFormatting>
  <conditionalFormatting sqref="AP20:BE23">
    <cfRule type="expression" dxfId="89" priority="2">
      <formula>$AK$13&lt;&gt;4</formula>
    </cfRule>
  </conditionalFormatting>
  <conditionalFormatting sqref="AP21:AP23">
    <cfRule type="expression" dxfId="88" priority="1">
      <formula>$AK$13&lt;&gt;4</formula>
    </cfRule>
  </conditionalFormatting>
  <dataValidations count="45">
    <dataValidation type="list" allowBlank="1" showInputMessage="1" showErrorMessage="1" sqref="I51" xr:uid="{A63466E3-CD3E-46A2-81C1-4AF53239ACE5}">
      <formula1>Probabilidad_factibilidad</formula1>
    </dataValidation>
    <dataValidation type="list" allowBlank="1" showInputMessage="1" showErrorMessage="1" sqref="AJ76" xr:uid="{54ACB9AF-8F94-4FD6-997F-8E3BE762AFCA}">
      <formula1>x</formula1>
    </dataValidation>
    <dataValidation type="list" allowBlank="1" showInputMessage="1" showErrorMessage="1" sqref="J20:L20" xr:uid="{75849815-27B8-484B-812E-8E06E91975E5}">
      <formula1>Preposiciones</formula1>
    </dataValidation>
    <dataValidation allowBlank="1" showInputMessage="1" showErrorMessage="1" prompt="Es una actividad del HACER del proceso en la que se debe ejercer un control para prevenir la materializacion de riesgo" sqref="D17:D18 BD19 BD17" xr:uid="{14A1CDE0-C502-45DA-9FA8-8B86A02EA797}"/>
    <dataValidation type="list" allowBlank="1" showInputMessage="1" showErrorMessage="1" sqref="K6:BD6" xr:uid="{367AAE7B-0A28-4656-9018-7B81A25FAEA1}">
      <formula1>Proceso</formula1>
    </dataValidation>
    <dataValidation type="list" allowBlank="1" showInputMessage="1" showErrorMessage="1" sqref="V13:AJ13" xr:uid="{251039DC-1155-414A-BD30-8C49D5F961DE}">
      <formula1>Enfoque_riesgo</formula1>
    </dataValidation>
    <dataValidation type="list" allowBlank="1" showInputMessage="1" showErrorMessage="1" sqref="D33:I37 Y33:AH37" xr:uid="{F4738E6C-8B1F-4BE1-81CC-BCF1821CB81C}">
      <formula1>IF($AK$13=5,Amenazas_datos_personales,IF($AK$13&lt;&gt;4,Agente_generador_internas,Amenaza))</formula1>
    </dataValidation>
    <dataValidation type="list" allowBlank="1" showInputMessage="1" showErrorMessage="1" sqref="AN85:AN96 AN99:AN110" xr:uid="{D4F1A284-2735-455B-9C85-26471C6CFC76}">
      <formula1>Pregunta9</formula1>
    </dataValidation>
    <dataValidation type="list" allowBlank="1" showInputMessage="1" showErrorMessage="1" sqref="W76:AF76" xr:uid="{A36FB343-4540-4E49-B1FF-FD9CCAABC862}">
      <formula1>Opciones_de_tratamiento</formula1>
    </dataValidation>
    <dataValidation type="list" allowBlank="1" showInputMessage="1" showErrorMessage="1" sqref="L166:AD168" xr:uid="{3B028374-FEF5-4799-99CB-26B5314BF6BC}">
      <formula1>Mecanismos_de_deteccion</formula1>
    </dataValidation>
    <dataValidation type="list" allowBlank="1" showInputMessage="1" showErrorMessage="1" sqref="AL85:AL96 AL99:AL110" xr:uid="{49BFBBE5-AABA-46D8-AF0B-CDC504AAC9CE}">
      <formula1>Pregunta8</formula1>
    </dataValidation>
    <dataValidation type="list" allowBlank="1" showInputMessage="1" showErrorMessage="1" sqref="AJ85:AK96 AJ99:AK110" xr:uid="{DFB72DC7-4094-46D8-BC1D-C672260659AF}">
      <formula1>Pregunta7</formula1>
    </dataValidation>
    <dataValidation type="list" allowBlank="1" showInputMessage="1" showErrorMessage="1" sqref="AH85:AI96 AH99:AI110" xr:uid="{DA0245EA-5AB4-4167-9142-16A9C371EB95}">
      <formula1>Pregunta6</formula1>
    </dataValidation>
    <dataValidation type="list" allowBlank="1" showInputMessage="1" showErrorMessage="1" sqref="AF85:AG96 AF99:AG110" xr:uid="{4AFBB43B-8DE8-4596-8CF8-495932466BEB}">
      <formula1>Pregunta5</formula1>
    </dataValidation>
    <dataValidation type="list" allowBlank="1" showInputMessage="1" showErrorMessage="1" sqref="AD85:AE96 AD99:AE110" xr:uid="{88A98A98-1C90-45C2-BFF6-8598C35235C7}">
      <formula1>Pregunta4</formula1>
    </dataValidation>
    <dataValidation type="list" allowBlank="1" showInputMessage="1" showErrorMessage="1" sqref="AB85:AC96 AB99:AC110" xr:uid="{9160266D-6E87-4247-8AB3-EEFF46A0DA1F}">
      <formula1>Pregunta3</formula1>
    </dataValidation>
    <dataValidation type="list" allowBlank="1" showInputMessage="1" showErrorMessage="1" sqref="Z85:AA96 Z99:AA110" xr:uid="{A1B36963-5328-431C-BD7D-E08C666E724B}">
      <formula1>Pregunta2</formula1>
    </dataValidation>
    <dataValidation type="list" allowBlank="1" showInputMessage="1" showErrorMessage="1" sqref="X85:Y96 X99:Y110" xr:uid="{A5D759FA-DF70-4FC5-98FA-D6D2A49D5A98}">
      <formula1>Pregunta1</formula1>
    </dataValidation>
    <dataValidation type="date" errorStyle="information" operator="greaterThan" allowBlank="1" showInputMessage="1" showErrorMessage="1" error="Debe ser formato dd/mm/aaaa" sqref="AV148:BC159" xr:uid="{93B59E78-CFB5-41F8-9CFB-1C76BB04131B}">
      <formula1>43510</formula1>
    </dataValidation>
    <dataValidation type="list" allowBlank="1" showInputMessage="1" showErrorMessage="1" sqref="G159:K159" xr:uid="{E37255FD-E191-43CE-8665-B15615CDC564}">
      <formula1>INDIRECT($G$158)</formula1>
    </dataValidation>
    <dataValidation type="list" allowBlank="1" showInputMessage="1" showErrorMessage="1" sqref="G158:K158" xr:uid="{0B292812-81EE-47A1-AD45-0C08DDBEEE9C}">
      <formula1>INDIRECT($G$157)</formula1>
    </dataValidation>
    <dataValidation type="list" allowBlank="1" showInputMessage="1" showErrorMessage="1" sqref="G156:K156" xr:uid="{EC2DD2E4-76B1-4E53-8587-2435C39708F2}">
      <formula1>INDIRECT($G$155)</formula1>
    </dataValidation>
    <dataValidation type="list" allowBlank="1" showInputMessage="1" showErrorMessage="1" sqref="G153:K153" xr:uid="{0B5FD77A-F452-4CE8-9AE2-FC8BECEA1CE7}">
      <formula1>INDIRECT($G$152)</formula1>
    </dataValidation>
    <dataValidation type="list" allowBlank="1" showInputMessage="1" showErrorMessage="1" sqref="G152:K152" xr:uid="{2C803647-63E2-479D-B5EF-ED6F00E8B6BE}">
      <formula1>INDIRECT($G$151)</formula1>
    </dataValidation>
    <dataValidation type="list" allowBlank="1" showInputMessage="1" showErrorMessage="1" sqref="G150:K150" xr:uid="{BF990E21-98AC-4EF2-A5B4-664F9517049E}">
      <formula1>INDIRECT($G$149)</formula1>
    </dataValidation>
    <dataValidation type="list" allowBlank="1" showInputMessage="1" showErrorMessage="1" sqref="G149:K149" xr:uid="{64C5B65B-1876-4359-98DC-9BFDF49EC17D}">
      <formula1>INDIRECT($G$148)</formula1>
    </dataValidation>
    <dataValidation type="list" allowBlank="1" showInputMessage="1" showErrorMessage="1" sqref="H160:K161" xr:uid="{2ABED67A-0FE5-4B95-BBB4-E818C0F9652D}">
      <formula1>INDIRECT($F$158)</formula1>
    </dataValidation>
    <dataValidation type="list" allowBlank="1" showInputMessage="1" showErrorMessage="1" sqref="F110:I110" xr:uid="{888B13C8-57FC-4DBD-A5FE-F155837D583F}">
      <formula1>INDIRECT($F$109)</formula1>
    </dataValidation>
    <dataValidation type="list" allowBlank="1" showInputMessage="1" showErrorMessage="1" sqref="F109:I109" xr:uid="{FB7E0C3F-F1CF-4467-8FBE-F172FAE0C095}">
      <formula1>INDIRECT($F$108)</formula1>
    </dataValidation>
    <dataValidation type="list" allowBlank="1" showInputMessage="1" showErrorMessage="1" sqref="F107:I107" xr:uid="{2ED00DC8-716D-4332-BC92-E61852089044}">
      <formula1>INDIRECT($F$106)</formula1>
    </dataValidation>
    <dataValidation type="list" allowBlank="1" showInputMessage="1" showErrorMessage="1" sqref="F106:I106" xr:uid="{0BF03C1F-C83B-4BFB-A683-5EC86A85D99F}">
      <formula1>INDIRECT($F$105)</formula1>
    </dataValidation>
    <dataValidation type="list" allowBlank="1" showInputMessage="1" showErrorMessage="1" sqref="F104:I104" xr:uid="{4DD993D5-1C06-4E65-B210-C8C09B118EBF}">
      <formula1>INDIRECT($F$103)</formula1>
    </dataValidation>
    <dataValidation type="list" allowBlank="1" showInputMessage="1" showErrorMessage="1" sqref="F103:I103" xr:uid="{FFA0C109-5639-4349-888E-BF5D960258B0}">
      <formula1>INDIRECT($F$102)</formula1>
    </dataValidation>
    <dataValidation type="list" allowBlank="1" showInputMessage="1" showErrorMessage="1" sqref="F101:I101" xr:uid="{5AB4BA38-3037-4B6B-BD40-9D9293A56D0A}">
      <formula1>INDIRECT($F$100)</formula1>
    </dataValidation>
    <dataValidation type="list" allowBlank="1" showInputMessage="1" showErrorMessage="1" sqref="F100:I100" xr:uid="{1A58A6A4-77D7-4377-999A-9C974C1C87A8}">
      <formula1>INDIRECT($F$99)</formula1>
    </dataValidation>
    <dataValidation type="list" allowBlank="1" showInputMessage="1" showErrorMessage="1" sqref="F96:I96" xr:uid="{3F8BA889-D5EC-4631-84B5-0EC1473145D4}">
      <formula1>INDIRECT($F$95)</formula1>
    </dataValidation>
    <dataValidation type="list" allowBlank="1" showInputMessage="1" showErrorMessage="1" sqref="F95:I95" xr:uid="{B62CEBDA-B339-4D8F-8646-2BFAAE4FE4D5}">
      <formula1>INDIRECT($F$94)</formula1>
    </dataValidation>
    <dataValidation type="list" allowBlank="1" showInputMessage="1" showErrorMessage="1" sqref="F93:I93" xr:uid="{33EC9592-3660-492E-A083-6B6A5FB21F31}">
      <formula1>INDIRECT($F$92)</formula1>
    </dataValidation>
    <dataValidation type="list" allowBlank="1" showInputMessage="1" showErrorMessage="1" sqref="F92:I92" xr:uid="{13BDB0F4-54EB-44B7-9B4B-6317797231C7}">
      <formula1>INDIRECT($F$91)</formula1>
    </dataValidation>
    <dataValidation type="list" allowBlank="1" showInputMessage="1" showErrorMessage="1" sqref="F90:I90" xr:uid="{5D9DDDF5-67B3-4D97-AAD4-E67A0FADADA0}">
      <formula1>INDIRECT($F$89)</formula1>
    </dataValidation>
    <dataValidation type="list" allowBlank="1" showInputMessage="1" showErrorMessage="1" sqref="F89:I89" xr:uid="{11366623-D5A9-4F07-A837-296FFF174A37}">
      <formula1>INDIRECT($F$88)</formula1>
    </dataValidation>
    <dataValidation type="list" allowBlank="1" showInputMessage="1" showErrorMessage="1" sqref="F87:I87" xr:uid="{F58010B4-1D24-4577-96EB-94727EBBBADC}">
      <formula1>INDIRECT($F$86)</formula1>
    </dataValidation>
    <dataValidation type="list" allowBlank="1" showInputMessage="1" showErrorMessage="1" sqref="F86:I86" xr:uid="{29026222-F1D5-44F1-891A-E34157ED021E}">
      <formula1>INDIRECT($F$85)</formula1>
    </dataValidation>
    <dataValidation type="list" allowBlank="1" showInputMessage="1" showErrorMessage="1" sqref="G155 F88 F91 F94 G148 F108 H154 G151 F99 F102 F105 G157 F85:I85" xr:uid="{339AA91D-1E35-4A8C-93F3-AC37FF71287E}">
      <formula1>dominios</formula1>
    </dataValidation>
    <dataValidation operator="greaterThan" allowBlank="1" showInputMessage="1" showErrorMessage="1" sqref="BA160:BD161" xr:uid="{88A1A380-1CE0-46DD-A169-B4B62C271344}"/>
  </dataValidations>
  <hyperlinks>
    <hyperlink ref="I60:T60" location="Enc_Imp_Corrupción!D4" display="Enc_Imp_Corrupción!D4" xr:uid="{3DE4E38D-65CB-4433-8247-17556C8A3D3D}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33" orientation="portrait" horizontalDpi="4294967294" verticalDpi="4294967294" r:id="rId2"/>
  <headerFooter>
    <oddFooter>&amp;R&amp;"Arial Narrow,Normal"&amp;7SC01-F07 Vr6 (2020-11-17)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21CDACD0-BED5-4CF0-9874-1A11D266BA13}">
            <xm:f>$AN$55=Datos!$U$5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C94BBAA1-1F3F-4466-8BF0-36D104439AA9}">
            <xm:f>$AN$55=Datos!$U$4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41" id="{4A2F92D4-2BE7-4FBA-94FF-CD9484492B37}">
            <xm:f>$AN$55=Datos!$U$3</xm:f>
            <x14:dxf>
              <fill>
                <patternFill>
                  <bgColor rgb="FFFFC000"/>
                </patternFill>
              </fill>
            </x14:dxf>
          </x14:cfRule>
          <xm:sqref>AN55:AZ56</xm:sqref>
        </x14:conditionalFormatting>
        <x14:conditionalFormatting xmlns:xm="http://schemas.microsoft.com/office/excel/2006/main">
          <x14:cfRule type="expression" priority="35" id="{511C2D48-58F2-4BCC-8C03-03D6AA2D960F}">
            <xm:f>$AN$131=Datos!$U$5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BDE3B585-A91E-4DD1-A096-7D634374FBF6}">
            <xm:f>$AN$131=Datos!$U$4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7" id="{D5743805-9D6C-42CF-9A38-887050BAC9E5}">
            <xm:f>$AN$131=Datos!$U$3</xm:f>
            <x14:dxf>
              <fill>
                <patternFill>
                  <bgColor rgb="FFFFC000"/>
                </patternFill>
              </fill>
            </x14:dxf>
          </x14:cfRule>
          <xm:sqref>AN131:AZ132</xm:sqref>
        </x14:conditionalFormatting>
        <x14:conditionalFormatting xmlns:xm="http://schemas.microsoft.com/office/excel/2006/main">
          <x14:cfRule type="containsText" priority="31" operator="containsText" id="{F334B130-33D4-4B0A-8D70-F0F93B34B03A}">
            <xm:f>NOT(ISERROR(SEARCH(Datos!$AR$4,AO85)))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2" operator="containsText" id="{A0C7E7B1-9332-4861-8247-78764C5D3196}">
            <xm:f>NOT(ISERROR(SEARCH(Datos!$AR$3,AO85)))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3" operator="containsText" id="{999AB078-9D46-4778-B704-E5DF6AFA50EE}">
            <xm:f>NOT(ISERROR(SEARCH(Datos!$AR$2,AO85)))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AO85:AP90 AO91:AO96</xm:sqref>
        </x14:conditionalFormatting>
        <x14:conditionalFormatting xmlns:xm="http://schemas.microsoft.com/office/excel/2006/main">
          <x14:cfRule type="containsText" priority="28" operator="containsText" id="{8DEEE829-2AB6-4B0A-8B0C-240D3C2C8436}">
            <xm:f>NOT(ISERROR(SEARCH(Datos!$AR$4,AM85)))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9" operator="containsText" id="{86D5F160-1FAF-4C39-AEC9-FD8DA3EEAD9F}">
            <xm:f>NOT(ISERROR(SEARCH(Datos!$AR$3,AM85)))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0" operator="containsText" id="{FFF4F6E7-4CB1-4F59-A9CF-7F93C0854696}">
            <xm:f>NOT(ISERROR(SEARCH(Datos!$AR$2,AM85)))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AM85:AM96</xm:sqref>
        </x14:conditionalFormatting>
        <x14:conditionalFormatting xmlns:xm="http://schemas.microsoft.com/office/excel/2006/main">
          <x14:cfRule type="containsText" priority="25" operator="containsText" id="{246A42C0-01CD-420D-9C73-CC88069D76A7}">
            <xm:f>NOT(ISERROR(SEARCH(Datos!$AR$4,AQ85)))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6" operator="containsText" id="{6E1830BD-B1FB-4D8A-A1F9-6DE42B638BC7}">
            <xm:f>NOT(ISERROR(SEARCH(Datos!$AR$3,AQ85)))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7" operator="containsText" id="{1E084132-472B-468E-AD6C-BCA5925E5448}">
            <xm:f>NOT(ISERROR(SEARCH(Datos!$AR$2,AQ85)))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AQ85</xm:sqref>
        </x14:conditionalFormatting>
        <x14:conditionalFormatting xmlns:xm="http://schemas.microsoft.com/office/excel/2006/main">
          <x14:cfRule type="expression" priority="62" id="{C26565CD-EAAD-4B22-8D10-AB18E0060718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BA161 BA147:BC147 AV147:AY147 AR147</xm:sqref>
        </x14:conditionalFormatting>
        <x14:conditionalFormatting xmlns:xm="http://schemas.microsoft.com/office/excel/2006/main">
          <x14:cfRule type="expression" priority="63" id="{E82B65A1-52B6-436A-9037-52A7ECC18ADE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AW161</xm:sqref>
        </x14:conditionalFormatting>
        <x14:conditionalFormatting xmlns:xm="http://schemas.microsoft.com/office/excel/2006/main">
          <x14:cfRule type="containsText" priority="21" operator="containsText" id="{3D807099-2CEF-4716-9F94-B1A0F2BF3A63}">
            <xm:f>NOT(ISERROR(SEARCH(Datos!$AR$4,P114)))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2" operator="containsText" id="{93AB1588-E4D2-4093-824C-CE0053A46B47}">
            <xm:f>NOT(ISERROR(SEARCH(Datos!$AR$3,P114)))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CFB648D7-DE1E-414D-98D3-424318508029}">
            <xm:f>NOT(ISERROR(SEARCH(Datos!$AR$2,P114)))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ontainsText" priority="18" operator="containsText" id="{CA687F14-449C-445D-A89D-742C3312BF7C}">
            <xm:f>NOT(ISERROR(SEARCH(Datos!$AR$4,AC114)))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9" operator="containsText" id="{97F5E936-C945-4023-93DD-0D0934651813}">
            <xm:f>NOT(ISERROR(SEARCH(Datos!$AR$3,AC114)))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04C54E83-D855-4B15-9C8C-47BCFD16301A}">
            <xm:f>NOT(ISERROR(SEARCH(Datos!$AR$2,AC114)))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AC114</xm:sqref>
        </x14:conditionalFormatting>
        <x14:conditionalFormatting xmlns:xm="http://schemas.microsoft.com/office/excel/2006/main">
          <x14:cfRule type="containsText" priority="15" operator="containsText" id="{A239EAFF-2337-4C4D-B293-AB430886EE64}">
            <xm:f>NOT(ISERROR(SEARCH(Datos!$AR$4,AP91)))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6" operator="containsText" id="{27E57732-4DF9-4A2B-B467-BBD6B80AA01E}">
            <xm:f>NOT(ISERROR(SEARCH(Datos!$AR$3,AP91)))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7" operator="containsText" id="{509DC8F9-B16F-4843-BDA1-D4040BA83C50}">
            <xm:f>NOT(ISERROR(SEARCH(Datos!$AR$2,AP91)))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AP91:AP96</xm:sqref>
        </x14:conditionalFormatting>
        <x14:conditionalFormatting xmlns:xm="http://schemas.microsoft.com/office/excel/2006/main">
          <x14:cfRule type="containsText" priority="12" operator="containsText" id="{BF7EA37D-970B-4C2C-915C-1F129AC0D09A}">
            <xm:f>NOT(ISERROR(SEARCH(Datos!$AR$4,AO99)))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3" operator="containsText" id="{C2FD54A4-65EC-4A4D-8D8D-BBFE486D5C69}">
            <xm:f>NOT(ISERROR(SEARCH(Datos!$AR$3,AO99)))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3738C969-1D83-4F0A-A2A7-EAFE52013F13}">
            <xm:f>NOT(ISERROR(SEARCH(Datos!$AR$2,AO99)))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AO99:AP104 AO105:AO110</xm:sqref>
        </x14:conditionalFormatting>
        <x14:conditionalFormatting xmlns:xm="http://schemas.microsoft.com/office/excel/2006/main">
          <x14:cfRule type="containsText" priority="9" operator="containsText" id="{A34E278F-2B55-43EF-813B-AE0AC40CC1A9}">
            <xm:f>NOT(ISERROR(SEARCH(Datos!$AR$4,AM99)))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0" operator="containsText" id="{ABB73FFA-298B-4032-B7AA-1FF72DCC0D4F}">
            <xm:f>NOT(ISERROR(SEARCH(Datos!$AR$3,AM99)))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1" operator="containsText" id="{997E8C6F-A751-4955-9F13-867D8B6D2CF6}">
            <xm:f>NOT(ISERROR(SEARCH(Datos!$AR$2,AM99)))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AM99:AM110</xm:sqref>
        </x14:conditionalFormatting>
        <x14:conditionalFormatting xmlns:xm="http://schemas.microsoft.com/office/excel/2006/main">
          <x14:cfRule type="containsText" priority="6" operator="containsText" id="{5DAA463A-8652-4600-83EC-22E59E8914C9}">
            <xm:f>NOT(ISERROR(SEARCH(Datos!$AR$4,AQ99)))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7" operator="containsText" id="{92C89F42-25A6-4878-AF82-8114924C4220}">
            <xm:f>NOT(ISERROR(SEARCH(Datos!$AR$3,AQ99)))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1651A09F-7472-442F-BEEC-8F71C694A793}">
            <xm:f>NOT(ISERROR(SEARCH(Datos!$AR$2,AQ99)))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AQ99</xm:sqref>
        </x14:conditionalFormatting>
        <x14:conditionalFormatting xmlns:xm="http://schemas.microsoft.com/office/excel/2006/main">
          <x14:cfRule type="containsText" priority="3" operator="containsText" id="{414A1470-6041-4064-B607-010E96770EFC}">
            <xm:f>NOT(ISERROR(SEARCH(Datos!$AR$4,AP105)))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id="{D2EBED4D-93AE-4E47-B3F3-562337E7408D}">
            <xm:f>NOT(ISERROR(SEARCH(Datos!$AR$3,AP105)))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268A0661-05F7-46FF-8523-4EDDBD6DB817}">
            <xm:f>NOT(ISERROR(SEARCH(Datos!$AR$2,AP105)))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AP105:AP110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434D10E-B403-4C81-9E5D-9A92D9DC4BEA}">
          <x14:formula1>
            <xm:f>IF(AK$13=1,Datos!$AC$2:$AC$3,IF(AK$13=2,Categoría_ambiental,IF(AK13=3, Clase_riesgo,IF(AK$13=4, V13, IF(AK$13=5,Categoriadatos)))))</xm:f>
          </x14:formula1>
          <xm:sqref>AO28:BC28</xm:sqref>
        </x14:dataValidation>
        <x14:dataValidation type="list" allowBlank="1" showInputMessage="1" showErrorMessage="1" xr:uid="{0CEE125E-2BA7-4397-AB40-83F140EE6B0F}">
          <x14:formula1>
            <xm:f>IF(AM13=1,Categoría_corrupción,IF(AM13=2,Categoría_ambiental,IF(AM13=3, Categoría_gestión_procesos,IF(AM13=5,Datos!$AH$2,IF(AM13=4, Categoría_seguridad_información)))))</xm:f>
          </x14:formula1>
          <xm:sqref>E20:G20</xm:sqref>
        </x14:dataValidation>
        <x14:dataValidation type="list" allowBlank="1" showInputMessage="1" showErrorMessage="1" xr:uid="{A82F0F93-782C-4971-81F4-5BD832BC485A}">
          <x14:formula1>
            <xm:f>IF(AK13=1,Categoría_corrupción,IF(AK13=2,Categoría_ambiental,IF(AK13=3, Categoría_gestión_procesos,IF(AK13=5,Datos!$AH$2,IF(AK13=4, Categoría_seguridad_información)))))</xm:f>
          </x14:formula1>
          <xm:sqref>D20</xm:sqref>
        </x14:dataValidation>
        <x14:dataValidation type="list" allowBlank="1" showInputMessage="1" showErrorMessage="1" xr:uid="{DF44EE67-A3D9-4B2C-95B6-3B1583C7082D}">
          <x14:formula1>
            <xm:f>IF(AQ13=1,Categoría_corrupción,IF(AQ13=2,Categoría_ambiental,IF(AQ13=3, Categoría_gestión_procesos,IF(AQ13=5,Datos!$AH$2,IF(AQ13=4, Categoría_seguridad_información)))))</xm:f>
          </x14:formula1>
          <xm:sqref>H20</xm:sqref>
        </x14:dataValidation>
        <x14:dataValidation type="list" allowBlank="1" showInputMessage="1" showErrorMessage="1" xr:uid="{B4EA7D24-79E4-486F-9A6A-B585659218F1}">
          <x14:formula1>
            <xm:f>IF($J99&lt;&gt;"",Datos!$AG$2:$AG$6)</xm:f>
          </x14:formula1>
          <xm:sqref>AR99:BD110</xm:sqref>
        </x14:dataValidation>
        <x14:dataValidation type="list" allowBlank="1" showInputMessage="1" showErrorMessage="1" xr:uid="{8104D3FE-EB65-489A-8A59-287E06C7DA60}">
          <x14:formula1>
            <xm:f>IF(AK13=1,"",Datos!$P$2:$P$6)</xm:f>
          </x14:formula1>
          <xm:sqref>I61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7">
    <tabColor rgb="FFFF0000"/>
  </sheetPr>
  <dimension ref="A1:AC22"/>
  <sheetViews>
    <sheetView showGridLines="0" view="pageBreakPreview" zoomScale="80" zoomScaleNormal="75" zoomScaleSheetLayoutView="80" zoomScalePageLayoutView="60" workbookViewId="0">
      <selection activeCell="N4" sqref="N4"/>
    </sheetView>
  </sheetViews>
  <sheetFormatPr baseColWidth="10" defaultRowHeight="15"/>
  <cols>
    <col min="1" max="1" width="15" customWidth="1"/>
    <col min="2" max="2" width="5.85546875" customWidth="1"/>
    <col min="3" max="3" width="5.42578125" customWidth="1"/>
    <col min="4" max="4" width="9.5703125" customWidth="1"/>
    <col min="5" max="5" width="7.7109375" customWidth="1"/>
    <col min="6" max="6" width="9" customWidth="1"/>
    <col min="7" max="7" width="7.7109375" customWidth="1"/>
    <col min="8" max="8" width="10" customWidth="1"/>
    <col min="9" max="9" width="6.5703125" customWidth="1"/>
    <col min="10" max="11" width="7.7109375" customWidth="1"/>
    <col min="12" max="12" width="10.28515625" customWidth="1"/>
    <col min="13" max="13" width="8.85546875" customWidth="1"/>
    <col min="14" max="14" width="7.7109375" customWidth="1"/>
    <col min="15" max="15" width="8.5703125" customWidth="1"/>
    <col min="16" max="16" width="11.7109375" customWidth="1"/>
    <col min="17" max="17" width="5.42578125" customWidth="1"/>
    <col min="18" max="25" width="7.7109375" customWidth="1"/>
    <col min="26" max="26" width="6.140625" customWidth="1"/>
    <col min="27" max="27" width="9.5703125" customWidth="1"/>
    <col min="28" max="29" width="7.7109375" customWidth="1"/>
  </cols>
  <sheetData>
    <row r="1" spans="1:29" ht="30" customHeight="1">
      <c r="A1" s="539"/>
      <c r="B1" s="539"/>
      <c r="C1" s="539"/>
      <c r="D1" s="546" t="s">
        <v>463</v>
      </c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8"/>
    </row>
    <row r="2" spans="1:29" ht="48.75" customHeight="1">
      <c r="A2" s="539"/>
      <c r="B2" s="539"/>
      <c r="C2" s="539"/>
      <c r="D2" s="549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Y2" s="550"/>
      <c r="Z2" s="550"/>
      <c r="AA2" s="550"/>
      <c r="AB2" s="550"/>
      <c r="AC2" s="551"/>
    </row>
    <row r="3" spans="1:29" ht="30" customHeight="1"/>
    <row r="4" spans="1:29" ht="30" customHeight="1">
      <c r="D4" s="538" t="s">
        <v>640</v>
      </c>
      <c r="E4" s="538"/>
      <c r="F4" s="538"/>
      <c r="G4" s="538"/>
      <c r="H4" s="538"/>
      <c r="I4" s="538"/>
      <c r="J4" s="538"/>
      <c r="K4" s="538"/>
      <c r="L4" s="538"/>
      <c r="M4" s="538"/>
      <c r="R4" s="538" t="s">
        <v>647</v>
      </c>
      <c r="S4" s="538"/>
      <c r="T4" s="538"/>
      <c r="U4" s="538"/>
      <c r="V4" s="538"/>
      <c r="W4" s="538"/>
      <c r="X4" s="538"/>
      <c r="Y4" s="538"/>
      <c r="Z4" s="538"/>
      <c r="AA4" s="538"/>
    </row>
    <row r="5" spans="1:29" ht="30" customHeight="1"/>
    <row r="6" spans="1:29" ht="20.100000000000001" customHeight="1">
      <c r="D6" s="543" t="s">
        <v>49</v>
      </c>
      <c r="E6" s="544"/>
      <c r="F6" s="544"/>
      <c r="G6" s="544"/>
      <c r="H6" s="544"/>
      <c r="I6" s="544"/>
      <c r="J6" s="544"/>
      <c r="K6" s="544"/>
      <c r="L6" s="544"/>
      <c r="M6" s="545"/>
      <c r="R6" s="543" t="s">
        <v>49</v>
      </c>
      <c r="S6" s="544"/>
      <c r="T6" s="544"/>
      <c r="U6" s="544"/>
      <c r="V6" s="544"/>
      <c r="W6" s="544"/>
      <c r="X6" s="544"/>
      <c r="Y6" s="544"/>
      <c r="Z6" s="544"/>
      <c r="AA6" s="545"/>
    </row>
    <row r="7" spans="1:29" ht="12" customHeight="1"/>
    <row r="8" spans="1:29" ht="20.100000000000001" customHeight="1">
      <c r="B8" s="540" t="s">
        <v>48</v>
      </c>
      <c r="D8" s="478" t="str">
        <f>TRIM(CONCATENATE(Riesgo1!AB52," ",Riesgo2!AB52," ",Riesgo3!AB52," ",Riesgo4!AB52," ",Riesgo5!AB52," ",Riesgo6!AB52," ",Riesgo7!AB52,"",Riesgo8!AB52,""))</f>
        <v/>
      </c>
      <c r="E8" s="479"/>
      <c r="F8" s="478" t="str">
        <f>TRIM(CONCATENATE(Riesgo1!AD52," ",Riesgo2!AD52," ",Riesgo3!AD52," ",Riesgo4!AD52," ",Riesgo5!AD52," ",Riesgo6!AD52," ",Riesgo7!AD52,"",Riesgo8!AD52,""))</f>
        <v/>
      </c>
      <c r="G8" s="479"/>
      <c r="H8" s="482" t="str">
        <f>TRIM(CONCATENATE(Riesgo1!AF52," ",Riesgo2!AF52," ",Riesgo3!AF52," ",Riesgo4!AF52," ",Riesgo5!AF52," ",Riesgo6!AF52," ",Riesgo7!AF52,"",Riesgo8!AF52,""))</f>
        <v/>
      </c>
      <c r="I8" s="483"/>
      <c r="J8" s="463" t="str">
        <f>TRIM(CONCATENATE(Riesgo1!AH52," ",Riesgo2!AH52," ",Riesgo3!AH52," ",Riesgo4!AH52," ",Riesgo5!AH52," ",Riesgo6!AH52," ",Riesgo7!AH52,"",Riesgo8!AH52,""))</f>
        <v/>
      </c>
      <c r="K8" s="464"/>
      <c r="L8" s="470" t="str">
        <f>TRIM(CONCATENATE(Riesgo1!AJ52," ",Riesgo2!AJ52," ",Riesgo3!AJ52," ",Riesgo4!AJ52," ",Riesgo5!AJ52," ",Riesgo6!AJ52," ",Riesgo7!AJ52,"",Riesgo8!AJ52,""))</f>
        <v/>
      </c>
      <c r="M8" s="471"/>
      <c r="P8" s="540" t="s">
        <v>48</v>
      </c>
      <c r="R8" s="478" t="str">
        <f>TRIM(CONCATENATE(Riesgo1!AB129," ",Riesgo2!AB129," ",Riesgo3!AB129," ",Riesgo4!AB129," "," ",Riesgo5!AB129," ",Riesgo6!AB129," ",Riesgo7!AB129," ",Riesgo8!AB129," "))</f>
        <v/>
      </c>
      <c r="S8" s="479"/>
      <c r="T8" s="478" t="str">
        <f>TRIM(CONCATENATE(Riesgo1!AD129," ",Riesgo2!AD129," ",Riesgo3!AD129," ",Riesgo4!AD129," "," ",Riesgo5!AD129," ",Riesgo6!AD129," ",Riesgo7!AD129," ",Riesgo8!AD129," "))</f>
        <v/>
      </c>
      <c r="U8" s="479"/>
      <c r="V8" s="482" t="str">
        <f>TRIM(CONCATENATE(Riesgo1!AF129," ",Riesgo2!AF129," ",Riesgo3!AF129," ",Riesgo4!AF129," "," ",Riesgo5!AF129," ",Riesgo6!AF129," ",Riesgo7!AF129," ",Riesgo8!AF129," "))</f>
        <v/>
      </c>
      <c r="W8" s="483"/>
      <c r="X8" s="463" t="str">
        <f>TRIM(CONCATENATE(Riesgo1!AH129," ",Riesgo2!AH129," ",Riesgo3!AH129," ",Riesgo4!AH129," "," ",Riesgo5!AH129," ",Riesgo6!AH129," ",Riesgo7!AH129," ",Riesgo8!AH129," "))</f>
        <v/>
      </c>
      <c r="Y8" s="464"/>
      <c r="Z8" s="470" t="str">
        <f>TRIM(CONCATENATE(Riesgo1!AJ129," ",Riesgo2!AJ129," ",Riesgo3!AJ129," ",Riesgo4!AJ129," "," ",Riesgo5!AJ129," ",Riesgo6!AJ129," ",Riesgo7!AJ129," ",Riesgo8!AJ129," "))</f>
        <v/>
      </c>
      <c r="AA8" s="471"/>
    </row>
    <row r="9" spans="1:29" ht="20.100000000000001" customHeight="1">
      <c r="B9" s="541"/>
      <c r="D9" s="480"/>
      <c r="E9" s="481"/>
      <c r="F9" s="480"/>
      <c r="G9" s="481"/>
      <c r="H9" s="484"/>
      <c r="I9" s="485"/>
      <c r="J9" s="465"/>
      <c r="K9" s="466"/>
      <c r="L9" s="472"/>
      <c r="M9" s="473"/>
      <c r="P9" s="541"/>
      <c r="R9" s="480"/>
      <c r="S9" s="481"/>
      <c r="T9" s="480"/>
      <c r="U9" s="481"/>
      <c r="V9" s="484"/>
      <c r="W9" s="485"/>
      <c r="X9" s="465"/>
      <c r="Y9" s="466"/>
      <c r="Z9" s="472"/>
      <c r="AA9" s="473"/>
    </row>
    <row r="10" spans="1:29" ht="20.100000000000001" customHeight="1">
      <c r="B10" s="541"/>
      <c r="D10" s="478" t="str">
        <f>TRIM(CONCATENATE(Riesgo1!AB54," ",Riesgo2!AB54," ",Riesgo3!AB54," ",Riesgo4!AB54," ",Riesgo5!AB54," ",Riesgo6!AB54," ",Riesgo7!AB54,"",Riesgo8!AB54,""))</f>
        <v/>
      </c>
      <c r="E10" s="479"/>
      <c r="F10" s="478" t="str">
        <f>TRIM(CONCATENATE(Riesgo1!AD54," ",Riesgo2!AD54," ",Riesgo3!AD54," ",Riesgo4!AD54," ",Riesgo5!AD54," ",Riesgo6!AD54," ",Riesgo7!AD54,"",Riesgo8!AD54,""))</f>
        <v/>
      </c>
      <c r="G10" s="479"/>
      <c r="H10" s="482" t="str">
        <f>TRIM(CONCATENATE(Riesgo1!AF54," ",Riesgo2!AF54," ",Riesgo3!AF54," ",Riesgo4!AF54," ",Riesgo5!AF54," ",Riesgo6!AF54," ",Riesgo7!AF54,"",Riesgo8!AF54,""))</f>
        <v/>
      </c>
      <c r="I10" s="483"/>
      <c r="J10" s="463" t="str">
        <f>TRIM(CONCATENATE(Riesgo1!AH54," ",Riesgo2!AH54," ",Riesgo3!AH54," ",Riesgo4!AH54," ",Riesgo5!AH54," ",Riesgo6!AH54," ",Riesgo7!AH54,"",Riesgo8!AH54,""))</f>
        <v/>
      </c>
      <c r="K10" s="464"/>
      <c r="L10" s="470" t="str">
        <f>TRIM(CONCATENATE(Riesgo1!AJ54," ",Riesgo2!AJ54," ",Riesgo3!AJ54," ",Riesgo4!AJ54," ",Riesgo5!AJ54," ",Riesgo6!AJ54," ",Riesgo7!AJ54,"",Riesgo8!AJ54,""))</f>
        <v/>
      </c>
      <c r="M10" s="471"/>
      <c r="P10" s="541"/>
      <c r="R10" s="478" t="str">
        <f>TRIM(CONCATENATE(Riesgo1!AB131," ",Riesgo2!AB131," ",Riesgo3!AB131," ",Riesgo4!AB131," "," ",Riesgo5!AB131," ",Riesgo6!AB131," ",Riesgo7!AB131," ",Riesgo8!AB131," "))</f>
        <v/>
      </c>
      <c r="S10" s="479"/>
      <c r="T10" s="478" t="str">
        <f>TRIM(CONCATENATE(Riesgo1!AD131," ",Riesgo2!AD131," ",Riesgo3!AD131," ",Riesgo4!AD131," "," ",Riesgo5!AD131," ",Riesgo6!AD131," ",Riesgo7!AD131," ",Riesgo8!AD131," "))</f>
        <v/>
      </c>
      <c r="U10" s="479"/>
      <c r="V10" s="482" t="str">
        <f>TRIM(CONCATENATE(Riesgo1!AF131," ",Riesgo2!AF131," ",Riesgo3!AF131," ",Riesgo4!AF131," "," ",Riesgo5!AF131," ",Riesgo6!AF131," ",Riesgo7!AF131," ",Riesgo8!AF131," "))</f>
        <v/>
      </c>
      <c r="W10" s="483"/>
      <c r="X10" s="463" t="str">
        <f>TRIM(CONCATENATE(Riesgo1!AH131," ",Riesgo2!AH131," ",Riesgo3!AH131," ",Riesgo4!AH131," "," ",Riesgo5!AH131," ",Riesgo6!AH131," ",Riesgo7!AH131," ",Riesgo8!AH131," "))</f>
        <v/>
      </c>
      <c r="Y10" s="464"/>
      <c r="Z10" s="470" t="str">
        <f>TRIM(CONCATENATE(Riesgo1!AJ131," ",Riesgo2!AJ131," ",Riesgo3!AJ131," ",Riesgo4!AJ131," "," ",Riesgo5!AJ131," ",Riesgo6!AJ131," ",Riesgo7!AJ131," ",Riesgo8!AJ131," "))</f>
        <v/>
      </c>
      <c r="AA10" s="471"/>
    </row>
    <row r="11" spans="1:29" ht="20.100000000000001" customHeight="1">
      <c r="B11" s="541"/>
      <c r="D11" s="480"/>
      <c r="E11" s="481"/>
      <c r="F11" s="480"/>
      <c r="G11" s="481"/>
      <c r="H11" s="484"/>
      <c r="I11" s="485"/>
      <c r="J11" s="465"/>
      <c r="K11" s="466"/>
      <c r="L11" s="472"/>
      <c r="M11" s="473"/>
      <c r="P11" s="541"/>
      <c r="R11" s="480"/>
      <c r="S11" s="481"/>
      <c r="T11" s="480"/>
      <c r="U11" s="481"/>
      <c r="V11" s="484"/>
      <c r="W11" s="485"/>
      <c r="X11" s="465"/>
      <c r="Y11" s="466"/>
      <c r="Z11" s="472"/>
      <c r="AA11" s="473"/>
    </row>
    <row r="12" spans="1:29" ht="20.100000000000001" customHeight="1">
      <c r="B12" s="541"/>
      <c r="D12" s="478" t="str">
        <f>TRIM(CONCATENATE(Riesgo1!AB56," ",Riesgo2!AB56," ",Riesgo3!AB56," ",Riesgo4!AB56," ",Riesgo5!AB56," ",Riesgo6!AB56," ",Riesgo7!AB56,"",Riesgo8!AB56,""))</f>
        <v/>
      </c>
      <c r="E12" s="479"/>
      <c r="F12" s="482" t="str">
        <f>TRIM(CONCATENATE(Riesgo1!AD56," ",Riesgo2!AD56," ",Riesgo3!AD56," ",Riesgo4!AD56," ",Riesgo5!AD56," ",Riesgo6!AD56," ",Riesgo7!AD56,"",Riesgo8!AD56,""))</f>
        <v/>
      </c>
      <c r="G12" s="483"/>
      <c r="H12" s="463" t="str">
        <f>TRIM(CONCATENATE(Riesgo1!AF56," ",Riesgo2!AF56," ",Riesgo3!AF56," ",Riesgo4!AF56," ",Riesgo5!AF56," ",Riesgo6!AF56," ",Riesgo7!AF56,"",Riesgo8!AF56,""))</f>
        <v/>
      </c>
      <c r="I12" s="464"/>
      <c r="J12" s="470" t="str">
        <f>TRIM(CONCATENATE(Riesgo1!AH56," ",Riesgo2!AH56," ",Riesgo3!AH56," ",Riesgo4!AH56," ",Riesgo5!AH56," ",Riesgo6!AH56," ",Riesgo7!AH56,"",Riesgo8!AH56,""))</f>
        <v/>
      </c>
      <c r="K12" s="471"/>
      <c r="L12" s="470" t="str">
        <f>TRIM(CONCATENATE(Riesgo1!AJ56," ",Riesgo2!AJ56," ",Riesgo3!AJ56," ",Riesgo4!AJ56," ",Riesgo5!AJ56," ",Riesgo6!AJ56," ",Riesgo7!AJ56,"",Riesgo8!AJ56,""))</f>
        <v/>
      </c>
      <c r="M12" s="471"/>
      <c r="P12" s="541"/>
      <c r="R12" s="478" t="str">
        <f>TRIM(CONCATENATE(Riesgo1!AB133," ",Riesgo2!AB133," ",Riesgo3!AB133," ",Riesgo4!AB133," "," ",Riesgo5!AB133," ",Riesgo6!AB133," ",Riesgo7!AB133," ",Riesgo8!AB133," "))</f>
        <v/>
      </c>
      <c r="S12" s="479"/>
      <c r="T12" s="482" t="str">
        <f>TRIM(CONCATENATE(Riesgo1!AD133," ",Riesgo2!AD133," ",Riesgo3!AD133," ",Riesgo4!AD133," "," ",Riesgo5!AD133," ",Riesgo6!AD133," ",Riesgo7!AD133," ",Riesgo8!AD133," "))</f>
        <v/>
      </c>
      <c r="U12" s="483"/>
      <c r="V12" s="463" t="str">
        <f>TRIM(CONCATENATE(Riesgo1!AF133," ",Riesgo2!AF133," ",Riesgo3!AF133," ",Riesgo4!AF133," "," ",Riesgo5!AF133," ",Riesgo6!AF133," ",Riesgo7!AF133," ",Riesgo8!AF133," "))</f>
        <v/>
      </c>
      <c r="W12" s="464"/>
      <c r="X12" s="470" t="str">
        <f>TRIM(CONCATENATE(Riesgo1!AH133," ",Riesgo2!AH133," ",Riesgo3!AH133," ",Riesgo4!AH133," "," ",Riesgo5!AH133," ",Riesgo6!AH133," ",Riesgo7!AH133," ",Riesgo8!AH133," "))</f>
        <v/>
      </c>
      <c r="Y12" s="471"/>
      <c r="Z12" s="470" t="str">
        <f>TRIM(CONCATENATE(Riesgo1!AJ133," ",Riesgo2!AJ133," ",Riesgo3!AJ133," ",Riesgo4!AJ133," "," ",Riesgo5!AJ133," ",Riesgo6!AJ133," ",Riesgo7!AJ133," ",Riesgo8!AJ133," "))</f>
        <v/>
      </c>
      <c r="AA12" s="471"/>
    </row>
    <row r="13" spans="1:29" ht="20.100000000000001" customHeight="1">
      <c r="B13" s="541"/>
      <c r="D13" s="480"/>
      <c r="E13" s="481"/>
      <c r="F13" s="484"/>
      <c r="G13" s="485"/>
      <c r="H13" s="465"/>
      <c r="I13" s="466"/>
      <c r="J13" s="472"/>
      <c r="K13" s="473"/>
      <c r="L13" s="472"/>
      <c r="M13" s="473"/>
      <c r="P13" s="541"/>
      <c r="R13" s="480"/>
      <c r="S13" s="481"/>
      <c r="T13" s="484"/>
      <c r="U13" s="485"/>
      <c r="V13" s="465"/>
      <c r="W13" s="466"/>
      <c r="X13" s="472"/>
      <c r="Y13" s="473"/>
      <c r="Z13" s="472"/>
      <c r="AA13" s="473"/>
    </row>
    <row r="14" spans="1:29" ht="20.100000000000001" customHeight="1">
      <c r="B14" s="541"/>
      <c r="D14" s="482" t="str">
        <f>TRIM(CONCATENATE(Riesgo1!AB58," ",Riesgo2!AB58," ",Riesgo3!AB58," ",Riesgo4!AB58," ",Riesgo5!AB58," ",Riesgo6!AB58," ",Riesgo7!AB58,"",Riesgo8!AB58,""))</f>
        <v/>
      </c>
      <c r="E14" s="483"/>
      <c r="F14" s="463" t="str">
        <f>TRIM(CONCATENATE(Riesgo1!AD58," ",Riesgo2!AD58," ",Riesgo3!AD58," ",Riesgo4!AD58," ",Riesgo5!AD58," ",Riesgo6!AD58," ",Riesgo7!AD58,"",Riesgo8!AD58,""))</f>
        <v/>
      </c>
      <c r="G14" s="464"/>
      <c r="H14" s="463" t="str">
        <f>TRIM(CONCATENATE(Riesgo1!AF58," ",Riesgo2!AF58," ",Riesgo3!AF58," ",Riesgo4!AF58," ",Riesgo5!AF58," ",Riesgo6!AF58," ",Riesgo7!AF58,"",Riesgo8!AF58,""))</f>
        <v/>
      </c>
      <c r="I14" s="464"/>
      <c r="J14" s="470" t="str">
        <f>TRIM(CONCATENATE(Riesgo1!AH58," ",Riesgo2!AH58," ",Riesgo3!AH58," ",Riesgo4!AH58," ",Riesgo5!AH58," ",Riesgo6!AH58," ",Riesgo7!AH58,"",Riesgo8!AH58,""))</f>
        <v/>
      </c>
      <c r="K14" s="471"/>
      <c r="L14" s="470" t="str">
        <f>TRIM(CONCATENATE(Riesgo1!AJ58," ",Riesgo2!AJ58," ",Riesgo3!AJ58," ",Riesgo4!AJ58," ",Riesgo5!AJ58," ",Riesgo6!AJ58," ",Riesgo7!AJ58,"",Riesgo8!AJ58,""))</f>
        <v/>
      </c>
      <c r="M14" s="471"/>
      <c r="P14" s="541"/>
      <c r="R14" s="482" t="str">
        <f>TRIM(CONCATENATE(Riesgo1!AB135," ",Riesgo2!AB135," ",Riesgo3!AB135," ",Riesgo4!AB135," "," ",Riesgo5!AB135," ",Riesgo6!AB135," ",Riesgo7!AB135," ",Riesgo8!AB135," "))</f>
        <v/>
      </c>
      <c r="S14" s="483"/>
      <c r="T14" s="463" t="str">
        <f>TRIM(CONCATENATE(Riesgo1!AD135," ",Riesgo2!AD135," ",Riesgo3!AD135," ",Riesgo4!AD135," "," ",Riesgo5!AD135," ",Riesgo6!AD135," ",Riesgo7!AD135," ",Riesgo8!AD135," "))</f>
        <v/>
      </c>
      <c r="U14" s="464"/>
      <c r="V14" s="463" t="str">
        <f>TRIM(CONCATENATE(Riesgo1!AF135," ",Riesgo2!AF135," ",Riesgo3!AF135," ",Riesgo4!AF135," "," ",Riesgo5!AF135," ",Riesgo6!AF135," ",Riesgo7!AF135," ",Riesgo8!AF135," "))</f>
        <v/>
      </c>
      <c r="W14" s="464"/>
      <c r="X14" s="470" t="str">
        <f>TRIM(CONCATENATE(Riesgo1!AH135," ",Riesgo2!AH135," ",Riesgo3!AH135," ",Riesgo4!AH135," "," ",Riesgo5!AH135," ",Riesgo6!AH135," ",Riesgo7!AH135," ",Riesgo8!AH135," "))</f>
        <v/>
      </c>
      <c r="Y14" s="471"/>
      <c r="Z14" s="470" t="str">
        <f>TRIM(CONCATENATE(Riesgo1!AJ135," ",Riesgo2!AJ135," ",Riesgo3!AJ135," ",Riesgo4!AJ135," "," ",Riesgo5!AJ135," ",Riesgo6!AJ135," ",Riesgo7!AJ135," ",Riesgo8!AJ135," "))</f>
        <v/>
      </c>
      <c r="AA14" s="471"/>
    </row>
    <row r="15" spans="1:29" ht="20.100000000000001" customHeight="1">
      <c r="B15" s="541"/>
      <c r="D15" s="484"/>
      <c r="E15" s="485"/>
      <c r="F15" s="465"/>
      <c r="G15" s="466"/>
      <c r="H15" s="465"/>
      <c r="I15" s="466"/>
      <c r="J15" s="472"/>
      <c r="K15" s="473"/>
      <c r="L15" s="472"/>
      <c r="M15" s="473"/>
      <c r="P15" s="541"/>
      <c r="R15" s="484"/>
      <c r="S15" s="485"/>
      <c r="T15" s="465"/>
      <c r="U15" s="466"/>
      <c r="V15" s="465"/>
      <c r="W15" s="466"/>
      <c r="X15" s="472"/>
      <c r="Y15" s="473"/>
      <c r="Z15" s="472"/>
      <c r="AA15" s="473"/>
    </row>
    <row r="16" spans="1:29" ht="15" customHeight="1">
      <c r="B16" s="541"/>
      <c r="D16" s="463" t="str">
        <f>TRIM(CONCATENATE(Riesgo1!AB60," ",Riesgo2!AB60," ",Riesgo3!AB60," ",Riesgo4!AB60," ",Riesgo5!AB60," ",Riesgo6!AB60," ",Riesgo7!AB60,"",Riesgo8!AB60,""))</f>
        <v/>
      </c>
      <c r="E16" s="464"/>
      <c r="F16" s="463" t="str">
        <f>TRIM(CONCATENATE(Riesgo1!AD60," ",Riesgo2!AD60," ",Riesgo3!AD60," ",Riesgo4!AD60," ",Riesgo5!AD60," ",Riesgo6!AD60," ",Riesgo7!AD60,"",Riesgo8!AD60,""))</f>
        <v/>
      </c>
      <c r="G16" s="464"/>
      <c r="H16" s="470" t="str">
        <f>TRIM(CONCATENATE(Riesgo1!AF60," ",Riesgo2!AF60," ",Riesgo3!AF60," ",Riesgo4!AF60," ",Riesgo5!AF60," ",Riesgo6!AF60," ",Riesgo7!AF60,"",Riesgo8!AF60,""))</f>
        <v/>
      </c>
      <c r="I16" s="471"/>
      <c r="J16" s="470" t="str">
        <f>TRIM(CONCATENATE(Riesgo1!AH60," ",Riesgo2!AH60," ",Riesgo3!AH60," ",Riesgo4!AH60," ",Riesgo5!AH60," ",Riesgo6!AH60," ",Riesgo7!AH60,"",Riesgo8!AH60,""))</f>
        <v/>
      </c>
      <c r="K16" s="471"/>
      <c r="L16" s="470" t="str">
        <f>TRIM(CONCATENATE(Riesgo1!AJ60," ",Riesgo2!AJ60," ",Riesgo3!AJ60," ",Riesgo4!AJ60," ",Riesgo5!AJ60," ",Riesgo6!AJ60," ",Riesgo7!AJ60,"",Riesgo8!AJ60,""))</f>
        <v/>
      </c>
      <c r="M16" s="471"/>
      <c r="P16" s="541"/>
      <c r="R16" s="463" t="str">
        <f>TRIM(CONCATENATE(Riesgo1!AB137," ",Riesgo2!AB137," ",Riesgo3!AB137," ",Riesgo4!AB137," "," ",Riesgo5!AB137," ",Riesgo6!AB137," ",Riesgo7!AB137," ",Riesgo8!AB137," "))</f>
        <v/>
      </c>
      <c r="S16" s="464"/>
      <c r="T16" s="463" t="str">
        <f>TRIM(CONCATENATE(Riesgo1!AD137," ",Riesgo2!AD137," ",Riesgo3!AD137," ",Riesgo4!AD137," "," ",Riesgo5!AD137," ",Riesgo6!AD137," ",Riesgo7!AD137," ",Riesgo8!AD137," "))</f>
        <v/>
      </c>
      <c r="U16" s="464"/>
      <c r="V16" s="470" t="str">
        <f>TRIM(CONCATENATE(Riesgo1!AF137," ",Riesgo2!AF137," ",Riesgo3!AF137," ",Riesgo4!AF137," "," ",Riesgo5!AF137," ",Riesgo6!AF137," ",Riesgo7!AF137," ",Riesgo8!AF137," "))</f>
        <v/>
      </c>
      <c r="W16" s="471"/>
      <c r="X16" s="470" t="str">
        <f>TRIM(CONCATENATE(Riesgo1!AH137," ",Riesgo2!AH137," ",Riesgo3!AH137," ",Riesgo4!AH137," "," ",Riesgo5!AH137," ",Riesgo6!AH137," ",Riesgo7!AH137," ",Riesgo8!AH137," "))</f>
        <v/>
      </c>
      <c r="Y16" s="471"/>
      <c r="Z16" s="470" t="str">
        <f>TRIM(CONCATENATE(Riesgo1!AJ137," ",Riesgo2!AJ137," ",Riesgo3!AJ137," ",Riesgo4!AJ137," "," ",Riesgo5!AJ137," ",Riesgo6!AJ137," ",Riesgo7!AJ137," ",Riesgo8!AJ137," "))</f>
        <v/>
      </c>
      <c r="AA16" s="471"/>
    </row>
    <row r="17" spans="2:27" ht="15" customHeight="1">
      <c r="B17" s="542"/>
      <c r="D17" s="465"/>
      <c r="E17" s="466"/>
      <c r="F17" s="465"/>
      <c r="G17" s="466"/>
      <c r="H17" s="472"/>
      <c r="I17" s="473"/>
      <c r="J17" s="472"/>
      <c r="K17" s="473"/>
      <c r="L17" s="472"/>
      <c r="M17" s="473"/>
      <c r="P17" s="542"/>
      <c r="R17" s="465"/>
      <c r="S17" s="466"/>
      <c r="T17" s="465"/>
      <c r="U17" s="466"/>
      <c r="V17" s="472"/>
      <c r="W17" s="473"/>
      <c r="X17" s="472"/>
      <c r="Y17" s="473"/>
      <c r="Z17" s="472"/>
      <c r="AA17" s="473"/>
    </row>
    <row r="21" spans="2:27">
      <c r="L21" s="537" t="s">
        <v>73</v>
      </c>
      <c r="M21" s="537"/>
      <c r="N21" s="537"/>
      <c r="O21" s="537"/>
      <c r="P21" s="537"/>
      <c r="Q21" s="537"/>
      <c r="R21" s="537"/>
    </row>
    <row r="22" spans="2:27">
      <c r="L22" s="248" t="s">
        <v>74</v>
      </c>
      <c r="N22" s="252" t="s">
        <v>75</v>
      </c>
      <c r="P22" s="253" t="s">
        <v>76</v>
      </c>
      <c r="R22" s="254" t="s">
        <v>77</v>
      </c>
    </row>
  </sheetData>
  <sheetProtection algorithmName="SHA-512" hashValue="dtCTQoS4Gfle8dmPWFQJXyKxSaeAaz/kJf3o6q1dT2vKRHJvNy8lRtacHldv8G1itrQ2j/nYF8r8KQJVRob6sw==" saltValue="ruIiH70+zVFiagkXjX6CZw==" spinCount="100000" sheet="1" objects="1" scenarios="1"/>
  <customSheetViews>
    <customSheetView guid="{329F5593-0D6B-4C21-9FD0-52C333171BDF}" scale="60" showPageBreaks="1" showGridLines="0" printArea="1" view="pageLayout">
      <selection activeCell="B9" sqref="B9"/>
      <pageMargins left="0.7" right="0.7" top="0.75" bottom="0.75" header="0.3" footer="0.3"/>
      <pageSetup scale="36" orientation="portrait" r:id="rId1"/>
    </customSheetView>
  </customSheetViews>
  <mergeCells count="59">
    <mergeCell ref="R6:AA6"/>
    <mergeCell ref="P8:P17"/>
    <mergeCell ref="D6:M6"/>
    <mergeCell ref="D1:AC2"/>
    <mergeCell ref="X12:Y13"/>
    <mergeCell ref="Z12:AA13"/>
    <mergeCell ref="R16:S17"/>
    <mergeCell ref="T16:U17"/>
    <mergeCell ref="V16:W17"/>
    <mergeCell ref="X16:Y17"/>
    <mergeCell ref="Z16:AA17"/>
    <mergeCell ref="R14:S15"/>
    <mergeCell ref="T14:U15"/>
    <mergeCell ref="V14:W15"/>
    <mergeCell ref="R12:S13"/>
    <mergeCell ref="T12:U13"/>
    <mergeCell ref="J8:K9"/>
    <mergeCell ref="D10:E11"/>
    <mergeCell ref="F10:G11"/>
    <mergeCell ref="H10:I11"/>
    <mergeCell ref="J10:K11"/>
    <mergeCell ref="A1:C2"/>
    <mergeCell ref="B8:B17"/>
    <mergeCell ref="D8:E9"/>
    <mergeCell ref="F8:G9"/>
    <mergeCell ref="H8:I9"/>
    <mergeCell ref="D12:E13"/>
    <mergeCell ref="L8:M9"/>
    <mergeCell ref="L10:M11"/>
    <mergeCell ref="X14:Y15"/>
    <mergeCell ref="Z14:AA15"/>
    <mergeCell ref="R8:S9"/>
    <mergeCell ref="T8:U9"/>
    <mergeCell ref="V8:W9"/>
    <mergeCell ref="X8:Y9"/>
    <mergeCell ref="Z8:AA9"/>
    <mergeCell ref="R10:S11"/>
    <mergeCell ref="T10:U11"/>
    <mergeCell ref="Z10:AA11"/>
    <mergeCell ref="L14:M15"/>
    <mergeCell ref="V12:W13"/>
    <mergeCell ref="V10:W11"/>
    <mergeCell ref="X10:Y11"/>
    <mergeCell ref="L21:R21"/>
    <mergeCell ref="D4:M4"/>
    <mergeCell ref="R4:AA4"/>
    <mergeCell ref="D16:E17"/>
    <mergeCell ref="F16:G17"/>
    <mergeCell ref="H16:I17"/>
    <mergeCell ref="J16:K17"/>
    <mergeCell ref="L16:M17"/>
    <mergeCell ref="F12:G13"/>
    <mergeCell ref="H12:I13"/>
    <mergeCell ref="J12:K13"/>
    <mergeCell ref="L12:M13"/>
    <mergeCell ref="D14:E15"/>
    <mergeCell ref="F14:G15"/>
    <mergeCell ref="H14:I15"/>
    <mergeCell ref="J14:K15"/>
  </mergeCells>
  <pageMargins left="0.70866141732283472" right="0.70866141732283472" top="0.74803149606299213" bottom="0.74803149606299213" header="0.31496062992125984" footer="0.31496062992125984"/>
  <pageSetup scale="31" orientation="portrait" r:id="rId2"/>
  <headerFooter>
    <oddFooter>&amp;RSC01-F07 Vr6 (2020-11-17)</oddFooter>
  </headerFooter>
  <colBreaks count="1" manualBreakCount="1">
    <brk id="29" max="19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rgb="FFFFC000"/>
  </sheetPr>
  <dimension ref="A1:P51"/>
  <sheetViews>
    <sheetView showGridLines="0" zoomScale="90" zoomScaleNormal="90" zoomScaleSheetLayoutView="90" workbookViewId="0">
      <pane xSplit="3" ySplit="3" topLeftCell="D4" activePane="bottomRight" state="frozen"/>
      <selection activeCell="H8" sqref="H8:I9"/>
      <selection pane="topRight" activeCell="H8" sqref="H8:I9"/>
      <selection pane="bottomLeft" activeCell="H8" sqref="H8:I9"/>
      <selection pane="bottomRight" activeCell="K3" sqref="K3"/>
    </sheetView>
  </sheetViews>
  <sheetFormatPr baseColWidth="10" defaultColWidth="11.42578125" defaultRowHeight="15"/>
  <cols>
    <col min="1" max="1" width="1.85546875" style="1" customWidth="1"/>
    <col min="2" max="2" width="3.85546875" style="1" bestFit="1" customWidth="1"/>
    <col min="3" max="3" width="84.140625" style="1" customWidth="1"/>
    <col min="4" max="4" width="18.5703125" style="1" customWidth="1"/>
    <col min="5" max="5" width="18.28515625" style="1" customWidth="1"/>
    <col min="6" max="6" width="19" style="1" customWidth="1"/>
    <col min="7" max="7" width="18.140625" style="1" customWidth="1"/>
    <col min="8" max="8" width="18.7109375" style="1" customWidth="1"/>
    <col min="9" max="9" width="17.5703125" style="1" bestFit="1" customWidth="1"/>
    <col min="10" max="10" width="14.42578125" style="1" customWidth="1"/>
    <col min="11" max="11" width="16.85546875" style="1" customWidth="1"/>
    <col min="12" max="12" width="7.85546875" style="1" hidden="1" customWidth="1"/>
    <col min="13" max="13" width="9" style="1" hidden="1" customWidth="1"/>
    <col min="14" max="14" width="4.42578125" style="1" hidden="1" customWidth="1"/>
    <col min="15" max="15" width="19.28515625" style="1" customWidth="1"/>
    <col min="16" max="16" width="14.42578125" style="1" customWidth="1"/>
    <col min="17" max="16384" width="11.42578125" style="1"/>
  </cols>
  <sheetData>
    <row r="1" spans="2:13" ht="7.9" customHeight="1"/>
    <row r="2" spans="2:13" ht="24" customHeight="1">
      <c r="B2" s="554" t="s">
        <v>67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</row>
    <row r="3" spans="2:13" ht="17.25">
      <c r="B3" s="2" t="s">
        <v>68</v>
      </c>
      <c r="C3" s="2" t="s">
        <v>69</v>
      </c>
      <c r="D3" s="78" t="s">
        <v>166</v>
      </c>
      <c r="E3" s="78" t="s">
        <v>167</v>
      </c>
      <c r="F3" s="78" t="s">
        <v>168</v>
      </c>
      <c r="G3" s="78" t="s">
        <v>169</v>
      </c>
      <c r="H3" s="78" t="s">
        <v>170</v>
      </c>
      <c r="I3" s="78" t="s">
        <v>171</v>
      </c>
      <c r="J3" s="78" t="s">
        <v>172</v>
      </c>
      <c r="K3" s="78" t="s">
        <v>173</v>
      </c>
      <c r="L3" s="78" t="s">
        <v>174</v>
      </c>
      <c r="M3" s="78" t="s">
        <v>175</v>
      </c>
    </row>
    <row r="4" spans="2:13" ht="17.25">
      <c r="B4" s="3">
        <v>1</v>
      </c>
      <c r="C4" s="116" t="s">
        <v>448</v>
      </c>
      <c r="D4" s="42"/>
      <c r="E4" s="41"/>
      <c r="F4" s="42"/>
      <c r="G4" s="41"/>
      <c r="H4" s="42"/>
      <c r="I4" s="41"/>
      <c r="J4" s="42"/>
      <c r="K4" s="41"/>
      <c r="L4" s="42"/>
      <c r="M4" s="41"/>
    </row>
    <row r="5" spans="2:13" ht="17.25">
      <c r="B5" s="3">
        <v>2</v>
      </c>
      <c r="C5" s="116" t="s">
        <v>449</v>
      </c>
      <c r="D5" s="42"/>
      <c r="E5" s="41"/>
      <c r="F5" s="42"/>
      <c r="G5" s="41"/>
      <c r="H5" s="42"/>
      <c r="I5" s="41"/>
      <c r="J5" s="42"/>
      <c r="K5" s="41"/>
      <c r="L5" s="42"/>
      <c r="M5" s="41"/>
    </row>
    <row r="6" spans="2:13" ht="17.25">
      <c r="B6" s="3">
        <v>3</v>
      </c>
      <c r="C6" s="116" t="s">
        <v>450</v>
      </c>
      <c r="D6" s="42"/>
      <c r="E6" s="41"/>
      <c r="F6" s="42"/>
      <c r="G6" s="41"/>
      <c r="H6" s="42"/>
      <c r="I6" s="41"/>
      <c r="J6" s="42"/>
      <c r="K6" s="41"/>
      <c r="L6" s="42"/>
      <c r="M6" s="41"/>
    </row>
    <row r="7" spans="2:13" ht="17.25">
      <c r="B7" s="3">
        <v>4</v>
      </c>
      <c r="C7" s="116" t="s">
        <v>451</v>
      </c>
      <c r="D7" s="42"/>
      <c r="E7" s="41"/>
      <c r="F7" s="42"/>
      <c r="G7" s="41"/>
      <c r="H7" s="42"/>
      <c r="I7" s="41"/>
      <c r="J7" s="42"/>
      <c r="K7" s="41"/>
      <c r="L7" s="42"/>
      <c r="M7" s="41"/>
    </row>
    <row r="8" spans="2:13" ht="17.25">
      <c r="B8" s="3">
        <v>5</v>
      </c>
      <c r="C8" s="116" t="s">
        <v>458</v>
      </c>
      <c r="D8" s="42"/>
      <c r="E8" s="41"/>
      <c r="F8" s="42"/>
      <c r="G8" s="41"/>
      <c r="H8" s="42"/>
      <c r="I8" s="41"/>
      <c r="J8" s="42"/>
      <c r="K8" s="41"/>
      <c r="L8" s="42"/>
      <c r="M8" s="41"/>
    </row>
    <row r="9" spans="2:13" ht="17.25">
      <c r="B9" s="3">
        <v>6</v>
      </c>
      <c r="C9" s="116" t="s">
        <v>319</v>
      </c>
      <c r="D9" s="42"/>
      <c r="E9" s="41"/>
      <c r="F9" s="42"/>
      <c r="G9" s="41"/>
      <c r="H9" s="42"/>
      <c r="I9" s="41"/>
      <c r="J9" s="42"/>
      <c r="K9" s="41"/>
      <c r="L9" s="42"/>
      <c r="M9" s="41"/>
    </row>
    <row r="10" spans="2:13" ht="15.6" customHeight="1">
      <c r="B10" s="3">
        <v>7</v>
      </c>
      <c r="C10" s="116" t="s">
        <v>320</v>
      </c>
      <c r="D10" s="42"/>
      <c r="E10" s="41"/>
      <c r="F10" s="42"/>
      <c r="G10" s="41"/>
      <c r="H10" s="42"/>
      <c r="I10" s="41"/>
      <c r="J10" s="42"/>
      <c r="K10" s="41"/>
      <c r="L10" s="42"/>
      <c r="M10" s="41"/>
    </row>
    <row r="11" spans="2:13" ht="33.75" customHeight="1">
      <c r="B11" s="3">
        <v>8</v>
      </c>
      <c r="C11" s="203" t="s">
        <v>318</v>
      </c>
      <c r="D11" s="42"/>
      <c r="E11" s="41"/>
      <c r="F11" s="42"/>
      <c r="G11" s="41"/>
      <c r="H11" s="42"/>
      <c r="I11" s="41"/>
      <c r="J11" s="42"/>
      <c r="K11" s="41"/>
      <c r="L11" s="42"/>
      <c r="M11" s="41"/>
    </row>
    <row r="12" spans="2:13" ht="17.25">
      <c r="B12" s="3">
        <v>9</v>
      </c>
      <c r="C12" s="116" t="s">
        <v>321</v>
      </c>
      <c r="D12" s="42"/>
      <c r="E12" s="41"/>
      <c r="F12" s="42"/>
      <c r="G12" s="41"/>
      <c r="H12" s="42"/>
      <c r="I12" s="41"/>
      <c r="J12" s="42"/>
      <c r="K12" s="41"/>
      <c r="L12" s="42"/>
      <c r="M12" s="41"/>
    </row>
    <row r="13" spans="2:13" ht="17.25">
      <c r="B13" s="3">
        <v>10</v>
      </c>
      <c r="C13" s="116" t="s">
        <v>322</v>
      </c>
      <c r="D13" s="42"/>
      <c r="E13" s="41"/>
      <c r="F13" s="42"/>
      <c r="G13" s="41"/>
      <c r="H13" s="42"/>
      <c r="I13" s="41"/>
      <c r="J13" s="42"/>
      <c r="K13" s="41"/>
      <c r="L13" s="42"/>
      <c r="M13" s="41"/>
    </row>
    <row r="14" spans="2:13" ht="17.25">
      <c r="B14" s="3">
        <v>11</v>
      </c>
      <c r="C14" s="116" t="s">
        <v>323</v>
      </c>
      <c r="D14" s="42"/>
      <c r="E14" s="41"/>
      <c r="F14" s="42"/>
      <c r="G14" s="41"/>
      <c r="H14" s="42"/>
      <c r="I14" s="41"/>
      <c r="J14" s="42"/>
      <c r="K14" s="41"/>
      <c r="L14" s="42"/>
      <c r="M14" s="41"/>
    </row>
    <row r="15" spans="2:13" ht="17.25">
      <c r="B15" s="3">
        <v>12</v>
      </c>
      <c r="C15" s="116" t="s">
        <v>324</v>
      </c>
      <c r="D15" s="42"/>
      <c r="E15" s="41"/>
      <c r="F15" s="42"/>
      <c r="G15" s="41"/>
      <c r="H15" s="42"/>
      <c r="I15" s="41"/>
      <c r="J15" s="42"/>
      <c r="K15" s="41"/>
      <c r="L15" s="42"/>
      <c r="M15" s="41"/>
    </row>
    <row r="16" spans="2:13" ht="17.25">
      <c r="B16" s="3">
        <v>13</v>
      </c>
      <c r="C16" s="116" t="s">
        <v>325</v>
      </c>
      <c r="D16" s="42"/>
      <c r="E16" s="41"/>
      <c r="F16" s="42"/>
      <c r="G16" s="41"/>
      <c r="H16" s="42"/>
      <c r="I16" s="41"/>
      <c r="J16" s="42"/>
      <c r="K16" s="41"/>
      <c r="L16" s="42"/>
      <c r="M16" s="41"/>
    </row>
    <row r="17" spans="1:16" ht="17.25">
      <c r="B17" s="3">
        <v>14</v>
      </c>
      <c r="C17" s="116" t="s">
        <v>326</v>
      </c>
      <c r="D17" s="42"/>
      <c r="E17" s="41"/>
      <c r="F17" s="42"/>
      <c r="G17" s="41"/>
      <c r="H17" s="42"/>
      <c r="I17" s="41"/>
      <c r="J17" s="42"/>
      <c r="K17" s="41"/>
      <c r="L17" s="42"/>
      <c r="M17" s="41"/>
    </row>
    <row r="18" spans="1:16" ht="17.25">
      <c r="B18" s="3">
        <v>15</v>
      </c>
      <c r="C18" s="116" t="s">
        <v>327</v>
      </c>
      <c r="D18" s="42"/>
      <c r="E18" s="41"/>
      <c r="F18" s="42"/>
      <c r="G18" s="41"/>
      <c r="H18" s="42"/>
      <c r="I18" s="41"/>
      <c r="J18" s="42"/>
      <c r="K18" s="41"/>
      <c r="L18" s="42"/>
      <c r="M18" s="41"/>
    </row>
    <row r="19" spans="1:16" ht="17.25">
      <c r="B19" s="3">
        <v>16</v>
      </c>
      <c r="C19" s="116" t="s">
        <v>328</v>
      </c>
      <c r="D19" s="42"/>
      <c r="E19" s="41"/>
      <c r="F19" s="42"/>
      <c r="G19" s="41"/>
      <c r="H19" s="42"/>
      <c r="I19" s="41"/>
      <c r="J19" s="42"/>
      <c r="K19" s="41"/>
      <c r="L19" s="42"/>
      <c r="M19" s="41"/>
    </row>
    <row r="20" spans="1:16" ht="17.25">
      <c r="B20" s="3">
        <v>17</v>
      </c>
      <c r="C20" s="116" t="s">
        <v>329</v>
      </c>
      <c r="D20" s="42"/>
      <c r="E20" s="41"/>
      <c r="F20" s="42"/>
      <c r="G20" s="41"/>
      <c r="H20" s="42"/>
      <c r="I20" s="41"/>
      <c r="J20" s="42"/>
      <c r="K20" s="41"/>
      <c r="L20" s="42"/>
      <c r="M20" s="41"/>
    </row>
    <row r="21" spans="1:16" ht="17.25">
      <c r="B21" s="3">
        <v>18</v>
      </c>
      <c r="C21" s="116" t="s">
        <v>330</v>
      </c>
      <c r="D21" s="42"/>
      <c r="E21" s="41"/>
      <c r="F21" s="42"/>
      <c r="G21" s="41"/>
      <c r="H21" s="42"/>
      <c r="I21" s="41"/>
      <c r="J21" s="42"/>
      <c r="K21" s="41"/>
      <c r="L21" s="42"/>
      <c r="M21" s="41"/>
    </row>
    <row r="22" spans="1:16" ht="17.25">
      <c r="B22" s="3">
        <v>19</v>
      </c>
      <c r="C22" s="116" t="s">
        <v>331</v>
      </c>
      <c r="D22" s="42"/>
      <c r="E22" s="41"/>
      <c r="F22" s="42"/>
      <c r="G22" s="41"/>
      <c r="H22" s="42"/>
      <c r="I22" s="41"/>
      <c r="J22" s="42"/>
      <c r="K22" s="41"/>
      <c r="L22" s="42"/>
      <c r="M22" s="41"/>
    </row>
    <row r="23" spans="1:16" ht="17.25">
      <c r="B23" s="552" t="s">
        <v>71</v>
      </c>
      <c r="C23" s="553"/>
      <c r="D23" s="29">
        <f t="shared" ref="D23:M23" si="0">COUNTIF(D4:D22,"Sí")</f>
        <v>0</v>
      </c>
      <c r="E23" s="29">
        <f t="shared" si="0"/>
        <v>0</v>
      </c>
      <c r="F23" s="29">
        <f t="shared" si="0"/>
        <v>0</v>
      </c>
      <c r="G23" s="29">
        <f t="shared" si="0"/>
        <v>0</v>
      </c>
      <c r="H23" s="29">
        <f t="shared" si="0"/>
        <v>0</v>
      </c>
      <c r="I23" s="29">
        <f t="shared" si="0"/>
        <v>0</v>
      </c>
      <c r="J23" s="29">
        <f t="shared" si="0"/>
        <v>0</v>
      </c>
      <c r="K23" s="29">
        <f t="shared" si="0"/>
        <v>0</v>
      </c>
      <c r="L23" s="29">
        <f t="shared" si="0"/>
        <v>0</v>
      </c>
      <c r="M23" s="29">
        <f t="shared" si="0"/>
        <v>0</v>
      </c>
      <c r="N23" s="82"/>
    </row>
    <row r="24" spans="1:16" ht="19.5">
      <c r="B24" s="555" t="s">
        <v>236</v>
      </c>
      <c r="C24" s="555"/>
      <c r="D24" s="156" t="str">
        <f t="shared" ref="D24:M24" si="1">IF(AND(COUNTA(D4:D22)&gt;=1,COUNTA(D4:D22)&lt;19),19-COUNTA(D4:D22),"")</f>
        <v/>
      </c>
      <c r="E24" s="112" t="str">
        <f t="shared" si="1"/>
        <v/>
      </c>
      <c r="F24" s="112" t="str">
        <f t="shared" si="1"/>
        <v/>
      </c>
      <c r="G24" s="112" t="str">
        <f t="shared" si="1"/>
        <v/>
      </c>
      <c r="H24" s="112" t="str">
        <f t="shared" si="1"/>
        <v/>
      </c>
      <c r="I24" s="112" t="str">
        <f t="shared" si="1"/>
        <v/>
      </c>
      <c r="J24" s="112" t="str">
        <f t="shared" si="1"/>
        <v/>
      </c>
      <c r="K24" s="112" t="str">
        <f t="shared" si="1"/>
        <v/>
      </c>
      <c r="L24" s="112" t="str">
        <f t="shared" si="1"/>
        <v/>
      </c>
      <c r="M24" s="112" t="str">
        <f t="shared" si="1"/>
        <v/>
      </c>
      <c r="N24" s="83"/>
    </row>
    <row r="25" spans="1:16" s="148" customFormat="1">
      <c r="C25" s="81"/>
      <c r="D25" s="32" t="str">
        <f>IF(D23=0,"",IF(D19="Sí",Datos!$N$6,IF(D23&lt;=5,Datos!$N$4,IF(AND(D23&gt;=6,D23&lt;=12),Datos!$N$5,Datos!$N$6))))</f>
        <v/>
      </c>
      <c r="E25" s="32" t="str">
        <f>IF(E23=0,"",IF(E19="Sí",Datos!$N$6,IF(E23&lt;=5,Datos!$N$4,IF(AND(E23&gt;=6,E23&lt;=12),Datos!$N$5,Datos!$N$6))))</f>
        <v/>
      </c>
      <c r="F25" s="32" t="str">
        <f>IF(F23=0,"",IF(F19="Sí",Datos!$N$6,IF(F23&lt;=5,Datos!$N$4,IF(AND(F23&gt;=6,F23&lt;=12),Datos!$N$5,Datos!$N$6))))</f>
        <v/>
      </c>
      <c r="G25" s="32" t="str">
        <f>IF(G23=0,"",IF(G19="Sí",Datos!$N$6,IF(G23&lt;=5,Datos!$N$4,IF(AND(G23&gt;=6,G23&lt;=12),Datos!$N$5,Datos!$N$6))))</f>
        <v/>
      </c>
      <c r="H25" s="32" t="str">
        <f>IF(H23=0,"",IF(H19="Sí",Datos!$N$6,IF(H23&lt;=5,Datos!$N$4,IF(AND(H23&gt;=6,H23&lt;=12),Datos!$N$5,Datos!$N$6))))</f>
        <v/>
      </c>
      <c r="I25" s="32" t="str">
        <f>IF(I23=0,"",IF(I19="Sí",Datos!$N$6,IF(I23&lt;=5,Datos!$N$4,IF(AND(I23&gt;=6,I23&lt;=12),Datos!$N$5,Datos!$N$6))))</f>
        <v/>
      </c>
      <c r="J25" s="32" t="str">
        <f>IF(J23=0,"",IF(J19="Sí",Datos!$N$6,IF(J23&lt;=5,Datos!$N$4,IF(AND(J23&gt;=6,J23&lt;=12),Datos!$N$5,Datos!$N$6))))</f>
        <v/>
      </c>
      <c r="K25" s="32" t="str">
        <f>IF(K23=0,"",IF(K19="Sí",Datos!$N$6,IF(K23&lt;=5,Datos!$N$4,IF(AND(K23&gt;=6,K23&lt;=12),Datos!$N$5,Datos!$N$6))))</f>
        <v/>
      </c>
      <c r="L25" s="32" t="str">
        <f>IF(L23=0,"",IF(L23&lt;=5,Datos!$N$4,IF(AND(L23&gt;=6,L23&lt;=12),Datos!V4,Datos!V5)))</f>
        <v/>
      </c>
      <c r="M25" s="32" t="str">
        <f>IF(M23=0,"",IF(M23&lt;=5,Datos!$N$4,IF(AND(M23&gt;=6,M23&lt;=12),Datos!W4,Datos!W5)))</f>
        <v/>
      </c>
      <c r="O25" s="117"/>
    </row>
    <row r="26" spans="1:16">
      <c r="A26" s="80"/>
      <c r="B26" s="81"/>
      <c r="D26" s="78" t="s">
        <v>452</v>
      </c>
      <c r="E26" s="78" t="s">
        <v>453</v>
      </c>
      <c r="F26" s="78" t="s">
        <v>454</v>
      </c>
      <c r="G26" s="78" t="s">
        <v>455</v>
      </c>
      <c r="H26" s="78" t="s">
        <v>456</v>
      </c>
      <c r="I26" s="78" t="s">
        <v>457</v>
      </c>
      <c r="J26" s="78" t="s">
        <v>471</v>
      </c>
      <c r="K26" s="78" t="s">
        <v>472</v>
      </c>
      <c r="L26" s="78" t="s">
        <v>174</v>
      </c>
      <c r="M26" s="78" t="s">
        <v>175</v>
      </c>
      <c r="O26" s="20"/>
    </row>
    <row r="27" spans="1:16">
      <c r="A27" s="80"/>
      <c r="B27" s="81"/>
      <c r="O27" s="20"/>
    </row>
    <row r="28" spans="1:16">
      <c r="A28" s="80"/>
      <c r="B28" s="81"/>
      <c r="O28" s="20"/>
    </row>
    <row r="29" spans="1:16">
      <c r="A29" s="80"/>
      <c r="B29" s="81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7"/>
      <c r="P29" s="146"/>
    </row>
    <row r="30" spans="1:16">
      <c r="A30" s="80"/>
      <c r="B30" s="81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</row>
    <row r="31" spans="1:16">
      <c r="A31" s="80"/>
      <c r="B31" s="80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</row>
    <row r="32" spans="1:16"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</row>
    <row r="33" spans="3:16"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</row>
    <row r="34" spans="3:16"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</row>
    <row r="35" spans="3:16"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</row>
    <row r="36" spans="3:16"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  <row r="37" spans="3:16"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</row>
    <row r="38" spans="3:16"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  <row r="39" spans="3:16"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</row>
    <row r="40" spans="3:16"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</row>
    <row r="41" spans="3:16"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</row>
    <row r="42" spans="3:16"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</row>
    <row r="43" spans="3:16"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</row>
    <row r="44" spans="3:16"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3:16"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</row>
    <row r="46" spans="3:16"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3:16"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3:16"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</row>
    <row r="49" spans="3:16"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  <row r="50" spans="3:16"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</row>
    <row r="51" spans="3:16"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</row>
  </sheetData>
  <sheetProtection algorithmName="SHA-512" hashValue="DJ6KHFLU9rK9VNwR7hSB8KKPxVqXcDJSO8Tw8n39FOF17gHnagTNBrKrKPIVF04PZkQC1PD7LVDqaayDabww5Q==" saltValue="za5kwG1j8B3Xw6sPKc0a6g==" spinCount="100000" sheet="1" objects="1" scenarios="1"/>
  <customSheetViews>
    <customSheetView guid="{329F5593-0D6B-4C21-9FD0-52C333171BDF}" scale="90" showGridLines="0" hiddenColumns="1">
      <pane xSplit="3" ySplit="3" topLeftCell="D4" activePane="bottomRight" state="frozen"/>
      <selection pane="bottomRight" activeCell="C11" sqref="C11"/>
      <pageMargins left="0.7" right="0.7" top="0.75" bottom="0.75" header="0.3" footer="0.3"/>
      <pageSetup scale="55" orientation="portrait" horizontalDpi="4294967294" verticalDpi="4294967294" r:id="rId1"/>
    </customSheetView>
  </customSheetViews>
  <mergeCells count="3">
    <mergeCell ref="B23:C23"/>
    <mergeCell ref="B2:M2"/>
    <mergeCell ref="B24:C24"/>
  </mergeCells>
  <conditionalFormatting sqref="B24">
    <cfRule type="expression" dxfId="49" priority="273">
      <formula>#REF!&gt;=1</formula>
    </cfRule>
  </conditionalFormatting>
  <dataValidations count="1">
    <dataValidation type="list" allowBlank="1" showInputMessage="1" showErrorMessage="1" sqref="D4:M22" xr:uid="{00000000-0002-0000-0D00-000000000000}">
      <formula1>Respuestas</formula1>
    </dataValidation>
  </dataValidations>
  <hyperlinks>
    <hyperlink ref="D3" location="Riesgo1!E66" display="Riesgo1" xr:uid="{00000000-0004-0000-0D00-000000000000}"/>
    <hyperlink ref="E3" location="Riesgo2!E66" display="Riesgo2" xr:uid="{00000000-0004-0000-0D00-000001000000}"/>
    <hyperlink ref="F3" location="Riesgo3!E66" display="Riesgo3" xr:uid="{00000000-0004-0000-0D00-000002000000}"/>
    <hyperlink ref="G3" location="Riesgo4!E66" display="Riesgo4" xr:uid="{00000000-0004-0000-0D00-000003000000}"/>
    <hyperlink ref="H3" location="Riesgo5!E66" display="Riesgo5" xr:uid="{00000000-0004-0000-0D00-000004000000}"/>
    <hyperlink ref="I3" location="Riesgo6!E66" display="Riesgo6" xr:uid="{00000000-0004-0000-0D00-000005000000}"/>
    <hyperlink ref="J3" location="Riesgo7!E66" display="Riesgo7" xr:uid="{00000000-0004-0000-0D00-000006000000}"/>
    <hyperlink ref="K3" location="Riesgo8!E66" display="Riesgo8" xr:uid="{00000000-0004-0000-0D00-000007000000}"/>
    <hyperlink ref="L3" location="Riesgo9!E66" display="Riesgo9" xr:uid="{00000000-0004-0000-0D00-000008000000}"/>
    <hyperlink ref="M3" location="Riesgo10!E66" display="Riesgo10" xr:uid="{00000000-0004-0000-0D00-000009000000}"/>
    <hyperlink ref="D26" location="Riesgo1!E66" display="Riesgo1" xr:uid="{00000000-0004-0000-0D00-00000A000000}"/>
    <hyperlink ref="E26" location="Riesgo2!E66" display="Riesgo2" xr:uid="{00000000-0004-0000-0D00-00000B000000}"/>
    <hyperlink ref="F26" location="Riesgo3!E66" display="Riesgo3" xr:uid="{00000000-0004-0000-0D00-00000C000000}"/>
    <hyperlink ref="G26" location="Riesgo4!E66" display="Riesgo4" xr:uid="{00000000-0004-0000-0D00-00000D000000}"/>
    <hyperlink ref="H26" location="Riesgo5!E66" display="Riesgo5" xr:uid="{00000000-0004-0000-0D00-00000E000000}"/>
    <hyperlink ref="I26" location="Riesgo6!E66" display="Riesgo6" xr:uid="{00000000-0004-0000-0D00-00000F000000}"/>
    <hyperlink ref="J26" location="Riesgo7!E66" display="Regresar a Riesgo7" xr:uid="{00000000-0004-0000-0D00-000010000000}"/>
    <hyperlink ref="K26" location="Riesgo8!E66" display="Regresar a Riesgo8" xr:uid="{00000000-0004-0000-0D00-000011000000}"/>
    <hyperlink ref="L26" location="Riesgo9!E66" display="Riesgo9" xr:uid="{00000000-0004-0000-0D00-000012000000}"/>
    <hyperlink ref="M26" location="Riesgo10!E66" display="Riesgo10" xr:uid="{00000000-0004-0000-0D00-000013000000}"/>
  </hyperlinks>
  <pageMargins left="0.70866141732283472" right="0.70866141732283472" top="0.74803149606299213" bottom="0.74803149606299213" header="0.31496062992125984" footer="0.31496062992125984"/>
  <pageSetup scale="55" orientation="portrait" horizontalDpi="4294967294" verticalDpi="4294967294" r:id="rId2"/>
  <headerFooter>
    <oddFooter>&amp;RSC01-F07 Vr6 (2020-11-17)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rgb="FF92D050"/>
  </sheetPr>
  <dimension ref="A1:AG37"/>
  <sheetViews>
    <sheetView showGridLines="0" view="pageBreakPreview" topLeftCell="A4" zoomScale="60" zoomScaleNormal="70" workbookViewId="0">
      <selection activeCell="B18" sqref="B18:J27"/>
    </sheetView>
  </sheetViews>
  <sheetFormatPr baseColWidth="10" defaultColWidth="11.42578125" defaultRowHeight="14.25"/>
  <cols>
    <col min="1" max="1" width="4.7109375" style="87" customWidth="1"/>
    <col min="2" max="9" width="2.7109375" style="87" customWidth="1"/>
    <col min="10" max="10" width="9.28515625" style="87" customWidth="1"/>
    <col min="11" max="11" width="17.140625" style="87" customWidth="1"/>
    <col min="12" max="12" width="12.7109375" style="87" customWidth="1"/>
    <col min="13" max="13" width="33.28515625" style="87" customWidth="1"/>
    <col min="14" max="14" width="36" style="87" customWidth="1"/>
    <col min="15" max="16" width="27.7109375" style="87" customWidth="1"/>
    <col min="17" max="17" width="8" style="87" customWidth="1"/>
    <col min="18" max="18" width="15.5703125" style="87" customWidth="1"/>
    <col min="19" max="19" width="8.140625" style="87" customWidth="1"/>
    <col min="20" max="20" width="15.5703125" style="87" customWidth="1"/>
    <col min="21" max="21" width="17" style="87" customWidth="1"/>
    <col min="22" max="22" width="21.42578125" style="87" customWidth="1"/>
    <col min="23" max="23" width="41.85546875" style="87" customWidth="1"/>
    <col min="24" max="24" width="8.140625" style="87" customWidth="1"/>
    <col min="25" max="25" width="15.42578125" style="87" customWidth="1"/>
    <col min="26" max="26" width="8.140625" style="87" customWidth="1"/>
    <col min="27" max="27" width="15.42578125" style="87" customWidth="1"/>
    <col min="28" max="28" width="16.85546875" style="87" customWidth="1"/>
    <col min="29" max="29" width="40.85546875" style="87" customWidth="1"/>
    <col min="30" max="30" width="27.28515625" style="87" customWidth="1"/>
    <col min="31" max="31" width="32.7109375" style="87" customWidth="1"/>
    <col min="32" max="32" width="15.28515625" style="87" customWidth="1"/>
    <col min="33" max="33" width="21.5703125" style="87" customWidth="1"/>
    <col min="34" max="34" width="11.42578125" style="87"/>
    <col min="35" max="39" width="11.42578125" style="87" customWidth="1"/>
    <col min="40" max="16384" width="11.42578125" style="87"/>
  </cols>
  <sheetData>
    <row r="1" spans="2:33" ht="32.450000000000003" customHeight="1">
      <c r="B1" s="85"/>
      <c r="C1" s="86"/>
      <c r="D1" s="86"/>
      <c r="E1" s="86"/>
      <c r="F1" s="86"/>
      <c r="G1" s="86"/>
      <c r="H1" s="86"/>
      <c r="I1" s="86"/>
      <c r="J1" s="86"/>
      <c r="K1" s="594" t="s">
        <v>463</v>
      </c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6"/>
    </row>
    <row r="2" spans="2:33" ht="15.75" customHeight="1">
      <c r="B2" s="88"/>
      <c r="C2" s="89"/>
      <c r="D2" s="89"/>
      <c r="E2" s="89"/>
      <c r="F2" s="89"/>
      <c r="G2" s="89"/>
      <c r="H2" s="89"/>
      <c r="I2" s="89"/>
      <c r="J2" s="89"/>
      <c r="K2" s="597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8"/>
      <c r="Z2" s="598"/>
      <c r="AA2" s="598"/>
      <c r="AB2" s="598"/>
      <c r="AC2" s="598"/>
      <c r="AD2" s="598"/>
      <c r="AE2" s="598"/>
      <c r="AF2" s="598"/>
      <c r="AG2" s="599"/>
    </row>
    <row r="3" spans="2:33" ht="62.25" customHeight="1">
      <c r="B3" s="90"/>
      <c r="C3" s="91"/>
      <c r="D3" s="91"/>
      <c r="E3" s="91"/>
      <c r="F3" s="91"/>
      <c r="G3" s="91"/>
      <c r="H3" s="91"/>
      <c r="I3" s="91"/>
      <c r="J3" s="91"/>
      <c r="K3" s="600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2"/>
    </row>
    <row r="4" spans="2:33" ht="4.9000000000000004" customHeight="1">
      <c r="B4" s="88"/>
      <c r="C4" s="89"/>
      <c r="D4" s="89"/>
      <c r="E4" s="89"/>
      <c r="F4" s="89"/>
      <c r="G4" s="89"/>
      <c r="H4" s="89"/>
      <c r="I4" s="89"/>
      <c r="J4" s="89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3"/>
      <c r="AF4" s="93"/>
      <c r="AG4" s="94"/>
    </row>
    <row r="5" spans="2:33" ht="28.5" customHeight="1">
      <c r="B5" s="610" t="s">
        <v>219</v>
      </c>
      <c r="C5" s="610"/>
      <c r="D5" s="610"/>
      <c r="E5" s="610"/>
      <c r="F5" s="610"/>
      <c r="G5" s="610"/>
      <c r="H5" s="610"/>
      <c r="I5" s="610"/>
      <c r="J5" s="610"/>
      <c r="K5" s="95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6"/>
      <c r="AE5" s="96"/>
      <c r="AF5" s="96"/>
      <c r="AG5" s="97"/>
    </row>
    <row r="6" spans="2:33" ht="4.9000000000000004" customHeight="1">
      <c r="B6" s="98"/>
      <c r="C6" s="96"/>
      <c r="D6" s="96"/>
      <c r="E6" s="96"/>
      <c r="F6" s="96"/>
      <c r="G6" s="96"/>
      <c r="H6" s="96"/>
      <c r="I6" s="96"/>
      <c r="J6" s="96"/>
      <c r="K6" s="96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6"/>
      <c r="AE6" s="96"/>
      <c r="AF6" s="96"/>
      <c r="AG6" s="97"/>
    </row>
    <row r="7" spans="2:33" ht="5.0999999999999996" customHeight="1"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1"/>
    </row>
    <row r="8" spans="2:33" ht="33" customHeight="1">
      <c r="B8" s="98"/>
      <c r="C8" s="102" t="s">
        <v>96</v>
      </c>
      <c r="D8" s="102"/>
      <c r="E8" s="102"/>
      <c r="F8" s="102"/>
      <c r="G8" s="96"/>
      <c r="H8" s="96"/>
      <c r="I8" s="96"/>
      <c r="J8" s="96"/>
      <c r="K8" s="577" t="str">
        <f>IF(Riesgo1!K6="","",Riesgo1!K6)</f>
        <v/>
      </c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</row>
    <row r="9" spans="2:33" ht="13.5" customHeight="1">
      <c r="B9" s="98"/>
      <c r="C9" s="96"/>
      <c r="D9" s="96"/>
      <c r="E9" s="96"/>
      <c r="F9" s="96"/>
      <c r="G9" s="96"/>
      <c r="H9" s="96"/>
      <c r="I9" s="96"/>
      <c r="J9" s="96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4"/>
    </row>
    <row r="10" spans="2:33" ht="22.5" customHeight="1">
      <c r="B10" s="98"/>
      <c r="C10" s="102" t="s">
        <v>238</v>
      </c>
      <c r="D10" s="102"/>
      <c r="E10" s="102"/>
      <c r="F10" s="102"/>
      <c r="G10" s="96"/>
      <c r="H10" s="96"/>
      <c r="I10" s="96"/>
      <c r="J10" s="96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</row>
    <row r="11" spans="2:33" ht="18" customHeight="1">
      <c r="B11" s="98"/>
      <c r="C11" s="96"/>
      <c r="D11" s="96"/>
      <c r="E11" s="96"/>
      <c r="F11" s="96"/>
      <c r="G11" s="96"/>
      <c r="H11" s="96"/>
      <c r="I11" s="96"/>
      <c r="J11" s="96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4"/>
    </row>
    <row r="12" spans="2:33" ht="26.25" customHeight="1">
      <c r="B12" s="98"/>
      <c r="C12" s="612" t="s">
        <v>220</v>
      </c>
      <c r="D12" s="612"/>
      <c r="E12" s="612"/>
      <c r="F12" s="612"/>
      <c r="G12" s="612"/>
      <c r="H12" s="612"/>
      <c r="I12" s="612"/>
      <c r="J12" s="612"/>
      <c r="K12" s="577" t="str">
        <f>IF(Riesgo1!K8="","",Riesgo1!K8)</f>
        <v/>
      </c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</row>
    <row r="13" spans="2:33" ht="13.5" customHeight="1">
      <c r="B13" s="105"/>
      <c r="C13" s="613"/>
      <c r="D13" s="613"/>
      <c r="E13" s="613"/>
      <c r="F13" s="613"/>
      <c r="G13" s="613"/>
      <c r="H13" s="613"/>
      <c r="I13" s="613"/>
      <c r="J13" s="613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</row>
    <row r="14" spans="2:33" ht="13.5" customHeight="1" thickBot="1">
      <c r="B14" s="98"/>
      <c r="C14" s="303"/>
      <c r="D14" s="303"/>
      <c r="E14" s="303"/>
      <c r="F14" s="303"/>
      <c r="G14" s="303"/>
      <c r="H14" s="303"/>
      <c r="I14" s="303"/>
      <c r="J14" s="303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02"/>
    </row>
    <row r="15" spans="2:33" ht="36.75" customHeight="1" thickBot="1">
      <c r="B15" s="559" t="s">
        <v>815</v>
      </c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1"/>
      <c r="Q15" s="559" t="s">
        <v>816</v>
      </c>
      <c r="R15" s="560"/>
      <c r="S15" s="560"/>
      <c r="T15" s="560"/>
      <c r="U15" s="560"/>
      <c r="V15" s="560"/>
      <c r="W15" s="571" t="s">
        <v>223</v>
      </c>
      <c r="X15" s="559" t="s">
        <v>819</v>
      </c>
      <c r="Y15" s="560"/>
      <c r="Z15" s="560"/>
      <c r="AA15" s="560"/>
      <c r="AB15" s="561"/>
      <c r="AC15" s="562" t="s">
        <v>820</v>
      </c>
      <c r="AD15" s="563"/>
      <c r="AE15" s="563"/>
      <c r="AF15" s="563"/>
      <c r="AG15" s="564"/>
    </row>
    <row r="16" spans="2:33" ht="53.25" customHeight="1">
      <c r="B16" s="614" t="s">
        <v>221</v>
      </c>
      <c r="C16" s="615"/>
      <c r="D16" s="615"/>
      <c r="E16" s="615"/>
      <c r="F16" s="615"/>
      <c r="G16" s="615"/>
      <c r="H16" s="615"/>
      <c r="I16" s="615"/>
      <c r="J16" s="616"/>
      <c r="K16" s="578" t="s">
        <v>222</v>
      </c>
      <c r="L16" s="578"/>
      <c r="M16" s="592" t="s">
        <v>809</v>
      </c>
      <c r="N16" s="578" t="s">
        <v>808</v>
      </c>
      <c r="O16" s="578"/>
      <c r="P16" s="592" t="s">
        <v>810</v>
      </c>
      <c r="Q16" s="604" t="s">
        <v>811</v>
      </c>
      <c r="R16" s="605"/>
      <c r="S16" s="607" t="s">
        <v>812</v>
      </c>
      <c r="T16" s="605"/>
      <c r="U16" s="567" t="s">
        <v>813</v>
      </c>
      <c r="V16" s="586" t="s">
        <v>224</v>
      </c>
      <c r="W16" s="572"/>
      <c r="X16" s="588" t="s">
        <v>811</v>
      </c>
      <c r="Y16" s="589"/>
      <c r="Z16" s="592" t="s">
        <v>812</v>
      </c>
      <c r="AA16" s="589"/>
      <c r="AB16" s="584" t="s">
        <v>813</v>
      </c>
      <c r="AC16" s="565" t="s">
        <v>227</v>
      </c>
      <c r="AD16" s="567" t="s">
        <v>228</v>
      </c>
      <c r="AE16" s="567" t="s">
        <v>814</v>
      </c>
      <c r="AF16" s="567" t="s">
        <v>229</v>
      </c>
      <c r="AG16" s="569" t="s">
        <v>230</v>
      </c>
    </row>
    <row r="17" spans="1:33" ht="51" customHeight="1" thickBot="1">
      <c r="B17" s="617"/>
      <c r="C17" s="618"/>
      <c r="D17" s="618"/>
      <c r="E17" s="618"/>
      <c r="F17" s="618"/>
      <c r="G17" s="618"/>
      <c r="H17" s="618"/>
      <c r="I17" s="618"/>
      <c r="J17" s="619"/>
      <c r="K17" s="568"/>
      <c r="L17" s="568"/>
      <c r="M17" s="593"/>
      <c r="N17" s="339" t="s">
        <v>225</v>
      </c>
      <c r="O17" s="339" t="s">
        <v>226</v>
      </c>
      <c r="P17" s="593"/>
      <c r="Q17" s="606"/>
      <c r="R17" s="591"/>
      <c r="S17" s="593"/>
      <c r="T17" s="591"/>
      <c r="U17" s="568"/>
      <c r="V17" s="587"/>
      <c r="W17" s="573"/>
      <c r="X17" s="590"/>
      <c r="Y17" s="591"/>
      <c r="Z17" s="593"/>
      <c r="AA17" s="591"/>
      <c r="AB17" s="585"/>
      <c r="AC17" s="566"/>
      <c r="AD17" s="568"/>
      <c r="AE17" s="568"/>
      <c r="AF17" s="568"/>
      <c r="AG17" s="570"/>
    </row>
    <row r="18" spans="1:33" ht="36" customHeight="1">
      <c r="A18" s="608"/>
      <c r="B18" s="611"/>
      <c r="C18" s="611"/>
      <c r="D18" s="611"/>
      <c r="E18" s="611"/>
      <c r="F18" s="611"/>
      <c r="G18" s="611"/>
      <c r="H18" s="611"/>
      <c r="I18" s="611"/>
      <c r="J18" s="611"/>
      <c r="K18" s="580"/>
      <c r="L18" s="581"/>
      <c r="M18" s="574"/>
      <c r="N18" s="333"/>
      <c r="O18" s="333"/>
      <c r="P18" s="333"/>
      <c r="Q18" s="556"/>
      <c r="R18" s="556"/>
      <c r="S18" s="556"/>
      <c r="T18" s="556"/>
      <c r="U18" s="556"/>
      <c r="V18" s="556"/>
      <c r="W18" s="336" t="s">
        <v>817</v>
      </c>
      <c r="X18" s="556"/>
      <c r="Y18" s="556"/>
      <c r="Z18" s="556"/>
      <c r="AA18" s="556"/>
      <c r="AB18" s="556"/>
      <c r="AC18" s="337"/>
      <c r="AD18" s="337"/>
      <c r="AE18" s="337"/>
      <c r="AF18" s="338"/>
      <c r="AG18" s="338"/>
    </row>
    <row r="19" spans="1:33" ht="20.25" customHeight="1">
      <c r="A19" s="608"/>
      <c r="B19" s="608"/>
      <c r="C19" s="608"/>
      <c r="D19" s="608"/>
      <c r="E19" s="608"/>
      <c r="F19" s="608"/>
      <c r="G19" s="608"/>
      <c r="H19" s="608"/>
      <c r="I19" s="608"/>
      <c r="J19" s="608"/>
      <c r="K19" s="580"/>
      <c r="L19" s="581"/>
      <c r="M19" s="575"/>
      <c r="N19" s="159"/>
      <c r="O19" s="159"/>
      <c r="P19" s="159"/>
      <c r="Q19" s="557"/>
      <c r="R19" s="557"/>
      <c r="S19" s="557"/>
      <c r="T19" s="557"/>
      <c r="U19" s="557"/>
      <c r="V19" s="557"/>
      <c r="W19" s="108"/>
      <c r="X19" s="557"/>
      <c r="Y19" s="557"/>
      <c r="Z19" s="557"/>
      <c r="AA19" s="557"/>
      <c r="AB19" s="557"/>
      <c r="AC19" s="106"/>
      <c r="AD19" s="106"/>
      <c r="AE19" s="106"/>
      <c r="AF19" s="119"/>
      <c r="AG19" s="119"/>
    </row>
    <row r="20" spans="1:33" ht="13.9" customHeight="1">
      <c r="A20" s="608"/>
      <c r="B20" s="608"/>
      <c r="C20" s="608"/>
      <c r="D20" s="608"/>
      <c r="E20" s="608"/>
      <c r="F20" s="608"/>
      <c r="G20" s="608"/>
      <c r="H20" s="608"/>
      <c r="I20" s="608"/>
      <c r="J20" s="608"/>
      <c r="K20" s="580"/>
      <c r="L20" s="581"/>
      <c r="M20" s="575"/>
      <c r="N20" s="159"/>
      <c r="O20" s="159"/>
      <c r="P20" s="159"/>
      <c r="Q20" s="557"/>
      <c r="R20" s="557"/>
      <c r="S20" s="557"/>
      <c r="T20" s="557"/>
      <c r="U20" s="557"/>
      <c r="V20" s="557"/>
      <c r="W20" s="108"/>
      <c r="X20" s="557"/>
      <c r="Y20" s="557"/>
      <c r="Z20" s="557"/>
      <c r="AA20" s="557"/>
      <c r="AB20" s="557"/>
      <c r="AC20" s="106"/>
      <c r="AD20" s="106"/>
      <c r="AE20" s="106"/>
      <c r="AF20" s="119"/>
      <c r="AG20" s="119"/>
    </row>
    <row r="21" spans="1:33" ht="13.9" customHeight="1">
      <c r="A21" s="608"/>
      <c r="B21" s="608"/>
      <c r="C21" s="608"/>
      <c r="D21" s="608"/>
      <c r="E21" s="608"/>
      <c r="F21" s="608"/>
      <c r="G21" s="608"/>
      <c r="H21" s="608"/>
      <c r="I21" s="608"/>
      <c r="J21" s="608"/>
      <c r="K21" s="580"/>
      <c r="L21" s="581"/>
      <c r="M21" s="575"/>
      <c r="N21" s="159"/>
      <c r="O21" s="159"/>
      <c r="P21" s="159"/>
      <c r="Q21" s="557"/>
      <c r="R21" s="557"/>
      <c r="S21" s="557"/>
      <c r="T21" s="557"/>
      <c r="U21" s="557"/>
      <c r="V21" s="557"/>
      <c r="W21" s="108"/>
      <c r="X21" s="557"/>
      <c r="Y21" s="557"/>
      <c r="Z21" s="557"/>
      <c r="AA21" s="557"/>
      <c r="AB21" s="557"/>
      <c r="AC21" s="106"/>
      <c r="AD21" s="106"/>
      <c r="AE21" s="106"/>
      <c r="AF21" s="119"/>
      <c r="AG21" s="119"/>
    </row>
    <row r="22" spans="1:33" ht="16.5" customHeight="1">
      <c r="A22" s="608"/>
      <c r="B22" s="608"/>
      <c r="C22" s="608"/>
      <c r="D22" s="608"/>
      <c r="E22" s="608"/>
      <c r="F22" s="608"/>
      <c r="G22" s="608"/>
      <c r="H22" s="608"/>
      <c r="I22" s="608"/>
      <c r="J22" s="608"/>
      <c r="K22" s="580"/>
      <c r="L22" s="581"/>
      <c r="M22" s="575"/>
      <c r="N22" s="159"/>
      <c r="O22" s="159"/>
      <c r="P22" s="159"/>
      <c r="Q22" s="557"/>
      <c r="R22" s="557"/>
      <c r="S22" s="557"/>
      <c r="T22" s="557"/>
      <c r="U22" s="557"/>
      <c r="V22" s="557"/>
      <c r="W22" s="334"/>
      <c r="X22" s="557"/>
      <c r="Y22" s="557"/>
      <c r="Z22" s="557"/>
      <c r="AA22" s="557"/>
      <c r="AB22" s="557"/>
      <c r="AC22" s="106"/>
      <c r="AD22" s="106"/>
      <c r="AE22" s="106"/>
      <c r="AF22" s="119"/>
      <c r="AG22" s="119"/>
    </row>
    <row r="23" spans="1:33" ht="13.9" customHeight="1">
      <c r="A23" s="608"/>
      <c r="B23" s="608"/>
      <c r="C23" s="608"/>
      <c r="D23" s="608"/>
      <c r="E23" s="608"/>
      <c r="F23" s="608"/>
      <c r="G23" s="608"/>
      <c r="H23" s="608"/>
      <c r="I23" s="608"/>
      <c r="J23" s="608"/>
      <c r="K23" s="580"/>
      <c r="L23" s="581"/>
      <c r="M23" s="575"/>
      <c r="N23" s="159"/>
      <c r="O23" s="159"/>
      <c r="P23" s="159"/>
      <c r="Q23" s="557"/>
      <c r="R23" s="557"/>
      <c r="S23" s="557"/>
      <c r="T23" s="557"/>
      <c r="U23" s="557"/>
      <c r="V23" s="557"/>
      <c r="W23" s="107" t="s">
        <v>818</v>
      </c>
      <c r="X23" s="557"/>
      <c r="Y23" s="557"/>
      <c r="Z23" s="557"/>
      <c r="AA23" s="557"/>
      <c r="AB23" s="557"/>
      <c r="AC23" s="106"/>
      <c r="AD23" s="106"/>
      <c r="AE23" s="106"/>
      <c r="AF23" s="119"/>
      <c r="AG23" s="119"/>
    </row>
    <row r="24" spans="1:33" ht="13.9" customHeight="1">
      <c r="A24" s="608"/>
      <c r="B24" s="608"/>
      <c r="C24" s="608"/>
      <c r="D24" s="608"/>
      <c r="E24" s="608"/>
      <c r="F24" s="608"/>
      <c r="G24" s="608"/>
      <c r="H24" s="608"/>
      <c r="I24" s="608"/>
      <c r="J24" s="608"/>
      <c r="K24" s="580"/>
      <c r="L24" s="581"/>
      <c r="M24" s="575"/>
      <c r="N24" s="159"/>
      <c r="O24" s="159"/>
      <c r="P24" s="159"/>
      <c r="Q24" s="557"/>
      <c r="R24" s="557"/>
      <c r="S24" s="557"/>
      <c r="T24" s="557"/>
      <c r="U24" s="557"/>
      <c r="V24" s="557"/>
      <c r="W24" s="108"/>
      <c r="X24" s="557"/>
      <c r="Y24" s="557"/>
      <c r="Z24" s="557"/>
      <c r="AA24" s="557"/>
      <c r="AB24" s="557"/>
      <c r="AC24" s="106"/>
      <c r="AD24" s="106"/>
      <c r="AE24" s="106"/>
      <c r="AF24" s="119"/>
      <c r="AG24" s="119"/>
    </row>
    <row r="25" spans="1:33" ht="13.9" customHeight="1">
      <c r="A25" s="608"/>
      <c r="B25" s="608"/>
      <c r="C25" s="608"/>
      <c r="D25" s="608"/>
      <c r="E25" s="608"/>
      <c r="F25" s="608"/>
      <c r="G25" s="608"/>
      <c r="H25" s="608"/>
      <c r="I25" s="608"/>
      <c r="J25" s="608"/>
      <c r="K25" s="580"/>
      <c r="L25" s="581"/>
      <c r="M25" s="575"/>
      <c r="N25" s="159"/>
      <c r="O25" s="159"/>
      <c r="P25" s="159"/>
      <c r="Q25" s="557"/>
      <c r="R25" s="557"/>
      <c r="S25" s="557"/>
      <c r="T25" s="557"/>
      <c r="U25" s="557"/>
      <c r="V25" s="557"/>
      <c r="W25" s="108"/>
      <c r="X25" s="557"/>
      <c r="Y25" s="557"/>
      <c r="Z25" s="557"/>
      <c r="AA25" s="557"/>
      <c r="AB25" s="557"/>
      <c r="AC25" s="106"/>
      <c r="AD25" s="106"/>
      <c r="AE25" s="106"/>
      <c r="AF25" s="119"/>
      <c r="AG25" s="119"/>
    </row>
    <row r="26" spans="1:33" ht="14.25" customHeight="1">
      <c r="A26" s="608"/>
      <c r="B26" s="608"/>
      <c r="C26" s="608"/>
      <c r="D26" s="608"/>
      <c r="E26" s="608"/>
      <c r="F26" s="608"/>
      <c r="G26" s="608"/>
      <c r="H26" s="608"/>
      <c r="I26" s="608"/>
      <c r="J26" s="608"/>
      <c r="K26" s="580"/>
      <c r="L26" s="581"/>
      <c r="M26" s="575"/>
      <c r="N26" s="159"/>
      <c r="O26" s="159"/>
      <c r="P26" s="159"/>
      <c r="Q26" s="557"/>
      <c r="R26" s="557"/>
      <c r="S26" s="557"/>
      <c r="T26" s="557"/>
      <c r="U26" s="557"/>
      <c r="V26" s="557"/>
      <c r="W26" s="108"/>
      <c r="X26" s="557"/>
      <c r="Y26" s="557"/>
      <c r="Z26" s="557"/>
      <c r="AA26" s="557"/>
      <c r="AB26" s="557"/>
      <c r="AC26" s="579"/>
      <c r="AD26" s="579"/>
      <c r="AE26" s="579"/>
      <c r="AF26" s="579"/>
      <c r="AG26" s="579"/>
    </row>
    <row r="27" spans="1:33" ht="15" customHeight="1">
      <c r="A27" s="609"/>
      <c r="B27" s="609"/>
      <c r="C27" s="609"/>
      <c r="D27" s="609"/>
      <c r="E27" s="609"/>
      <c r="F27" s="609"/>
      <c r="G27" s="609"/>
      <c r="H27" s="609"/>
      <c r="I27" s="609"/>
      <c r="J27" s="609"/>
      <c r="K27" s="582"/>
      <c r="L27" s="583"/>
      <c r="M27" s="576"/>
      <c r="N27" s="159"/>
      <c r="O27" s="159"/>
      <c r="P27" s="159"/>
      <c r="Q27" s="558"/>
      <c r="R27" s="558"/>
      <c r="S27" s="558"/>
      <c r="T27" s="558"/>
      <c r="U27" s="558"/>
      <c r="V27" s="558"/>
      <c r="W27" s="108"/>
      <c r="X27" s="558"/>
      <c r="Y27" s="558"/>
      <c r="Z27" s="558"/>
      <c r="AA27" s="558"/>
      <c r="AB27" s="558"/>
      <c r="AC27" s="579"/>
      <c r="AD27" s="579"/>
      <c r="AE27" s="579"/>
      <c r="AF27" s="579"/>
      <c r="AG27" s="579"/>
    </row>
    <row r="37" ht="3" customHeight="1"/>
  </sheetData>
  <sheetProtection password="D51B" sheet="1" objects="1" scenarios="1" formatCells="0" formatColumns="0" formatRows="0"/>
  <customSheetViews>
    <customSheetView guid="{329F5593-0D6B-4C21-9FD0-52C333171BDF}" scale="60" showPageBreaks="1" showGridLines="0" printArea="1" hiddenRows="1" state="hidden" view="pageBreakPreview">
      <pane xSplit="14" ySplit="16" topLeftCell="O17" activePane="bottomRight" state="frozen"/>
      <selection pane="bottomRight" activeCell="M77" sqref="M77:N86"/>
      <pageMargins left="0.39370078740157483" right="0.39370078740157483" top="0.39370078740157483" bottom="0.39370078740157483" header="0.31496062992125984" footer="0.31496062992125984"/>
      <printOptions horizontalCentered="1" verticalCentered="1"/>
      <pageSetup paperSize="5" scale="23" orientation="landscape" r:id="rId1"/>
      <headerFooter>
        <oddFooter>&amp;L&amp;"Arial,Normal"&amp;6&amp;P&amp;R&amp;"Arial Narrow,Normal"&amp;7Fecha de versión: 10 de octubre de 2017</oddFooter>
      </headerFooter>
    </customSheetView>
  </customSheetViews>
  <mergeCells count="48">
    <mergeCell ref="A18:A27"/>
    <mergeCell ref="B5:J5"/>
    <mergeCell ref="B18:J27"/>
    <mergeCell ref="C12:J13"/>
    <mergeCell ref="B16:J17"/>
    <mergeCell ref="X16:Y17"/>
    <mergeCell ref="Z16:AA17"/>
    <mergeCell ref="K1:AG3"/>
    <mergeCell ref="K8:AG8"/>
    <mergeCell ref="K10:AG10"/>
    <mergeCell ref="N16:O16"/>
    <mergeCell ref="U16:U17"/>
    <mergeCell ref="M16:M17"/>
    <mergeCell ref="P16:P17"/>
    <mergeCell ref="Q16:R17"/>
    <mergeCell ref="S16:T17"/>
    <mergeCell ref="U18:U27"/>
    <mergeCell ref="K12:AG13"/>
    <mergeCell ref="K16:L17"/>
    <mergeCell ref="V18:V27"/>
    <mergeCell ref="X18:X27"/>
    <mergeCell ref="Y18:Y27"/>
    <mergeCell ref="Z18:Z27"/>
    <mergeCell ref="AC26:AC27"/>
    <mergeCell ref="AD26:AD27"/>
    <mergeCell ref="AE26:AE27"/>
    <mergeCell ref="AF26:AF27"/>
    <mergeCell ref="AG26:AG27"/>
    <mergeCell ref="AB18:AB27"/>
    <mergeCell ref="K18:L27"/>
    <mergeCell ref="AB16:AB17"/>
    <mergeCell ref="V16:V17"/>
    <mergeCell ref="AA18:AA27"/>
    <mergeCell ref="B15:P15"/>
    <mergeCell ref="Q15:V15"/>
    <mergeCell ref="X15:AB15"/>
    <mergeCell ref="AC15:AG15"/>
    <mergeCell ref="AC16:AC17"/>
    <mergeCell ref="AD16:AD17"/>
    <mergeCell ref="AE16:AE17"/>
    <mergeCell ref="AF16:AF17"/>
    <mergeCell ref="AG16:AG17"/>
    <mergeCell ref="W15:W17"/>
    <mergeCell ref="M18:M27"/>
    <mergeCell ref="Q18:Q27"/>
    <mergeCell ref="R18:R27"/>
    <mergeCell ref="S18:S27"/>
    <mergeCell ref="T18:T2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5" scale="23" orientation="landscape" r:id="rId2"/>
  <headerFooter>
    <oddFooter>&amp;L&amp;"Arial,Normal"&amp;6&amp;P&amp;R&amp;"Arial Narrow,Normal"&amp;7SC01-F07 Vr6 (2020-11-17)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tabColor theme="2" tint="-0.249977111117893"/>
  </sheetPr>
  <dimension ref="B1:P20"/>
  <sheetViews>
    <sheetView showGridLines="0" zoomScale="80" zoomScaleNormal="80" workbookViewId="0">
      <selection activeCell="N7" sqref="N7:N8"/>
    </sheetView>
  </sheetViews>
  <sheetFormatPr baseColWidth="10" defaultColWidth="11.5703125" defaultRowHeight="15.75"/>
  <cols>
    <col min="1" max="1" width="1" style="20" customWidth="1"/>
    <col min="2" max="2" width="23.42578125" style="20" customWidth="1"/>
    <col min="3" max="3" width="20.5703125" style="20" customWidth="1"/>
    <col min="4" max="4" width="3" style="20" customWidth="1"/>
    <col min="5" max="5" width="17.85546875" style="20" customWidth="1"/>
    <col min="6" max="6" width="3" style="20" customWidth="1"/>
    <col min="7" max="7" width="18.42578125" style="20" customWidth="1"/>
    <col min="8" max="8" width="3" style="20" customWidth="1"/>
    <col min="9" max="9" width="18.140625" style="20" customWidth="1"/>
    <col min="10" max="10" width="3" style="20" customWidth="1"/>
    <col min="11" max="11" width="18" style="20" customWidth="1"/>
    <col min="12" max="12" width="3" style="20" customWidth="1"/>
    <col min="13" max="13" width="4" style="20" customWidth="1"/>
    <col min="14" max="14" width="39.5703125" style="21" customWidth="1"/>
    <col min="15" max="15" width="11.42578125" style="21"/>
    <col min="16" max="16" width="15.7109375" style="21" hidden="1" customWidth="1"/>
    <col min="17" max="16384" width="11.5703125" style="20"/>
  </cols>
  <sheetData>
    <row r="1" spans="2:16" ht="27" customHeight="1">
      <c r="B1" s="625" t="s">
        <v>157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2:16" ht="37.15" customHeight="1">
      <c r="B2" s="623" t="s">
        <v>158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2:16" ht="26.45" customHeight="1">
      <c r="B3" s="22"/>
      <c r="C3" s="620" t="s">
        <v>156</v>
      </c>
      <c r="D3" s="621"/>
      <c r="E3" s="621"/>
      <c r="F3" s="621"/>
      <c r="G3" s="621"/>
      <c r="H3" s="621"/>
      <c r="I3" s="621"/>
      <c r="J3" s="621"/>
      <c r="K3" s="621"/>
      <c r="L3" s="622"/>
      <c r="N3" s="23"/>
      <c r="O3" s="23"/>
      <c r="P3" s="23"/>
    </row>
    <row r="4" spans="2:16" ht="46.9" customHeight="1">
      <c r="B4" s="24" t="s">
        <v>152</v>
      </c>
      <c r="C4" s="634" t="s">
        <v>122</v>
      </c>
      <c r="D4" s="635"/>
      <c r="E4" s="631" t="s">
        <v>123</v>
      </c>
      <c r="F4" s="631"/>
      <c r="G4" s="631" t="s">
        <v>124</v>
      </c>
      <c r="H4" s="631"/>
      <c r="I4" s="631" t="s">
        <v>125</v>
      </c>
      <c r="J4" s="631"/>
      <c r="K4" s="631" t="s">
        <v>126</v>
      </c>
      <c r="L4" s="631"/>
    </row>
    <row r="5" spans="2:16">
      <c r="B5" s="628" t="s">
        <v>153</v>
      </c>
      <c r="C5" s="633" t="s">
        <v>127</v>
      </c>
      <c r="D5" s="25"/>
      <c r="E5" s="384" t="s">
        <v>128</v>
      </c>
      <c r="F5" s="25"/>
      <c r="G5" s="384" t="s">
        <v>131</v>
      </c>
      <c r="H5" s="25"/>
      <c r="I5" s="384" t="s">
        <v>130</v>
      </c>
      <c r="J5" s="25"/>
      <c r="K5" s="384" t="s">
        <v>129</v>
      </c>
      <c r="L5" s="26"/>
    </row>
    <row r="6" spans="2:16" ht="45.6" customHeight="1" thickBot="1">
      <c r="B6" s="629"/>
      <c r="C6" s="630"/>
      <c r="D6" s="27"/>
      <c r="E6" s="630"/>
      <c r="F6" s="27"/>
      <c r="G6" s="630"/>
      <c r="H6" s="27"/>
      <c r="I6" s="630"/>
      <c r="J6" s="27"/>
      <c r="K6" s="630"/>
      <c r="L6" s="28"/>
      <c r="P6" s="34">
        <v>11</v>
      </c>
    </row>
    <row r="7" spans="2:16" ht="17.45" customHeight="1" thickTop="1">
      <c r="B7" s="628" t="s">
        <v>159</v>
      </c>
      <c r="C7" s="632" t="s">
        <v>132</v>
      </c>
      <c r="D7" s="30"/>
      <c r="E7" s="383" t="s">
        <v>133</v>
      </c>
      <c r="F7" s="31"/>
      <c r="G7" s="383" t="s">
        <v>134</v>
      </c>
      <c r="H7" s="31"/>
      <c r="I7" s="632" t="s">
        <v>135</v>
      </c>
      <c r="J7" s="31"/>
      <c r="K7" s="383" t="s">
        <v>136</v>
      </c>
      <c r="L7" s="26"/>
      <c r="N7" s="626" t="s">
        <v>70</v>
      </c>
      <c r="P7" s="32" t="str">
        <f>IF($P$6=0,"",IF(OR($P$6=1,$P$6=2,$P$6=7,$P$6=12,$P$6=16,),Datos!R2,""))</f>
        <v/>
      </c>
    </row>
    <row r="8" spans="2:16" ht="45" customHeight="1" thickBot="1">
      <c r="B8" s="629"/>
      <c r="C8" s="630"/>
      <c r="D8" s="27"/>
      <c r="E8" s="630"/>
      <c r="F8" s="27"/>
      <c r="G8" s="630"/>
      <c r="H8" s="27"/>
      <c r="I8" s="630"/>
      <c r="J8" s="27"/>
      <c r="K8" s="630"/>
      <c r="L8" s="28"/>
      <c r="N8" s="627"/>
      <c r="P8" s="32" t="str">
        <f>IF($P$6=0,"",IF(OR($P$6=3,$P$6=21,$P$6=8,$P$6=25,$P$6=17,),Datos!R3,""))</f>
        <v/>
      </c>
    </row>
    <row r="9" spans="2:16" ht="17.45" customHeight="1" thickTop="1">
      <c r="B9" s="628" t="s">
        <v>160</v>
      </c>
      <c r="C9" s="383" t="s">
        <v>147</v>
      </c>
      <c r="D9" s="31"/>
      <c r="E9" s="383" t="s">
        <v>148</v>
      </c>
      <c r="F9" s="31"/>
      <c r="G9" s="383" t="s">
        <v>149</v>
      </c>
      <c r="H9" s="31"/>
      <c r="I9" s="632" t="s">
        <v>150</v>
      </c>
      <c r="J9" s="31"/>
      <c r="K9" s="383" t="s">
        <v>151</v>
      </c>
      <c r="L9" s="26"/>
      <c r="N9" s="4"/>
      <c r="P9" s="32" t="str">
        <f>IF($P$6=0,"",IF(OR($P$6=4,$P$6=22,$P$6=9,$P$6=13,$P$6=18,),Datos!R4,""))</f>
        <v/>
      </c>
    </row>
    <row r="10" spans="2:16" ht="48" customHeight="1">
      <c r="B10" s="629"/>
      <c r="C10" s="630"/>
      <c r="D10" s="27"/>
      <c r="E10" s="630"/>
      <c r="F10" s="27"/>
      <c r="G10" s="630"/>
      <c r="H10" s="27"/>
      <c r="I10" s="630"/>
      <c r="J10" s="27"/>
      <c r="K10" s="630"/>
      <c r="L10" s="28"/>
      <c r="N10" s="5"/>
      <c r="P10" s="32" t="str">
        <f>IF($P$6=0,"",IF(OR($P$6=5,$P$6=23,$P$6=10,$P$6=14,$P$6=19,),Datos!R5,""))</f>
        <v/>
      </c>
    </row>
    <row r="11" spans="2:16" ht="17.45" customHeight="1">
      <c r="B11" s="628" t="s">
        <v>154</v>
      </c>
      <c r="C11" s="383" t="s">
        <v>137</v>
      </c>
      <c r="D11" s="31"/>
      <c r="E11" s="383" t="s">
        <v>141</v>
      </c>
      <c r="F11" s="31"/>
      <c r="G11" s="383" t="s">
        <v>138</v>
      </c>
      <c r="H11" s="31"/>
      <c r="I11" s="632" t="s">
        <v>139</v>
      </c>
      <c r="J11" s="31"/>
      <c r="K11" s="383" t="s">
        <v>140</v>
      </c>
      <c r="L11" s="26"/>
      <c r="P11" s="32" t="str">
        <f>IF($P$6=0,"",IF(OR($P$6=6,$P$6=24,$P$6=11,$P$6=15,$P$6=20,),Datos!R6,""))</f>
        <v>Catastrófico (5)</v>
      </c>
    </row>
    <row r="12" spans="2:16" ht="63.6" customHeight="1">
      <c r="B12" s="629"/>
      <c r="C12" s="630"/>
      <c r="D12" s="27"/>
      <c r="E12" s="630"/>
      <c r="F12" s="27"/>
      <c r="G12" s="630"/>
      <c r="H12" s="27"/>
      <c r="I12" s="630"/>
      <c r="J12" s="27"/>
      <c r="K12" s="630"/>
      <c r="L12" s="28"/>
    </row>
    <row r="13" spans="2:16" ht="17.45" customHeight="1">
      <c r="B13" s="628" t="s">
        <v>155</v>
      </c>
      <c r="C13" s="383" t="s">
        <v>142</v>
      </c>
      <c r="D13" s="31"/>
      <c r="E13" s="383" t="s">
        <v>143</v>
      </c>
      <c r="F13" s="31"/>
      <c r="G13" s="383" t="s">
        <v>146</v>
      </c>
      <c r="H13" s="31"/>
      <c r="I13" s="383" t="s">
        <v>144</v>
      </c>
      <c r="J13" s="31"/>
      <c r="K13" s="383" t="s">
        <v>145</v>
      </c>
      <c r="L13" s="26"/>
      <c r="P13" s="32" t="str">
        <f>IF(P7&lt;&gt;"",P7,IF(P8&lt;&gt;"",P8,IF(P9&lt;&gt;"",P9,IF(P10&lt;&gt;"",P10,IF(P11&lt;&gt;"",P11,"")))))</f>
        <v>Catastrófico (5)</v>
      </c>
    </row>
    <row r="14" spans="2:16" ht="45.6" customHeight="1">
      <c r="B14" s="629"/>
      <c r="C14" s="630"/>
      <c r="D14" s="27"/>
      <c r="E14" s="630"/>
      <c r="F14" s="27"/>
      <c r="G14" s="630"/>
      <c r="H14" s="27"/>
      <c r="I14" s="630"/>
      <c r="J14" s="27"/>
      <c r="K14" s="630"/>
      <c r="L14" s="28"/>
    </row>
    <row r="19" spans="3:4">
      <c r="C19" s="33"/>
      <c r="D19" s="33"/>
    </row>
    <row r="20" spans="3:4">
      <c r="C20" s="33"/>
      <c r="D20" s="33"/>
    </row>
  </sheetData>
  <customSheetViews>
    <customSheetView guid="{329F5593-0D6B-4C21-9FD0-52C333171BDF}" scale="80" showGridLines="0" hiddenColumns="1" state="hidden">
      <selection activeCell="N7" sqref="N7:N8"/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C4:D4"/>
    <mergeCell ref="G9:G10"/>
    <mergeCell ref="G11:G12"/>
    <mergeCell ref="G13:G14"/>
    <mergeCell ref="I13:I14"/>
    <mergeCell ref="K13:K14"/>
    <mergeCell ref="K11:K12"/>
    <mergeCell ref="K9:K10"/>
    <mergeCell ref="I9:I10"/>
    <mergeCell ref="I11:I12"/>
    <mergeCell ref="B9:B10"/>
    <mergeCell ref="B11:B12"/>
    <mergeCell ref="B13:B14"/>
    <mergeCell ref="C13:C14"/>
    <mergeCell ref="E5:E6"/>
    <mergeCell ref="E13:E14"/>
    <mergeCell ref="E11:E12"/>
    <mergeCell ref="E9:E10"/>
    <mergeCell ref="E7:E8"/>
    <mergeCell ref="C5:C6"/>
    <mergeCell ref="C7:C8"/>
    <mergeCell ref="C9:C10"/>
    <mergeCell ref="C11:C12"/>
    <mergeCell ref="C3:L3"/>
    <mergeCell ref="B2:L2"/>
    <mergeCell ref="B1:L1"/>
    <mergeCell ref="N7:N8"/>
    <mergeCell ref="B5:B6"/>
    <mergeCell ref="B7:B8"/>
    <mergeCell ref="G5:G6"/>
    <mergeCell ref="I5:I6"/>
    <mergeCell ref="K5:K6"/>
    <mergeCell ref="G7:G8"/>
    <mergeCell ref="K7:K8"/>
    <mergeCell ref="E4:F4"/>
    <mergeCell ref="G4:H4"/>
    <mergeCell ref="I4:J4"/>
    <mergeCell ref="K4:L4"/>
    <mergeCell ref="I7:I8"/>
  </mergeCells>
  <hyperlinks>
    <hyperlink ref="N7" location="Riesgo1!G68" display="Para regresar a la caracterización del riesgo" xr:uid="{00000000-0004-0000-0E00-000000000000}"/>
    <hyperlink ref="N7:N8" location="Riesgo1!E67" display="Para regresar a la caracterización del riesgo 1" xr:uid="{00000000-0004-0000-0E00-000001000000}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5" name="Option Button 4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7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8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9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0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1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2" name="Option Button 1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Option Button 1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4" name="Option Button 1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5" name="Option Button 1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6" name="Option Button 1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7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8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9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0" name="Option Button 21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1" name="Option Button 22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2" name="Option Button 2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3" name="Option Button 2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4" name="Option Button 2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5" name="Option Button 26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Option Button 27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Option Button 28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Option Button 29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Option Button 30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tabColor theme="2" tint="-0.249977111117893"/>
  </sheetPr>
  <dimension ref="B1:P20"/>
  <sheetViews>
    <sheetView showGridLines="0" topLeftCell="A7" zoomScale="80" zoomScaleNormal="80" workbookViewId="0">
      <selection activeCell="N7" sqref="N7:N8"/>
    </sheetView>
  </sheetViews>
  <sheetFormatPr baseColWidth="10" defaultColWidth="11.5703125" defaultRowHeight="15.75"/>
  <cols>
    <col min="1" max="1" width="1" style="20" customWidth="1"/>
    <col min="2" max="2" width="23.42578125" style="20" customWidth="1"/>
    <col min="3" max="3" width="20.5703125" style="20" customWidth="1"/>
    <col min="4" max="4" width="3" style="20" customWidth="1"/>
    <col min="5" max="5" width="17.85546875" style="20" customWidth="1"/>
    <col min="6" max="6" width="3" style="20" customWidth="1"/>
    <col min="7" max="7" width="18.42578125" style="20" customWidth="1"/>
    <col min="8" max="8" width="3" style="20" customWidth="1"/>
    <col min="9" max="9" width="18.140625" style="20" customWidth="1"/>
    <col min="10" max="10" width="3" style="20" customWidth="1"/>
    <col min="11" max="11" width="18" style="20" customWidth="1"/>
    <col min="12" max="12" width="3" style="20" customWidth="1"/>
    <col min="13" max="13" width="4" style="20" customWidth="1"/>
    <col min="14" max="14" width="39.5703125" style="21" customWidth="1"/>
    <col min="15" max="15" width="11.5703125" style="21"/>
    <col min="16" max="16" width="15.7109375" style="21" hidden="1" customWidth="1"/>
    <col min="17" max="16384" width="11.5703125" style="20"/>
  </cols>
  <sheetData>
    <row r="1" spans="2:16" ht="27" customHeight="1">
      <c r="B1" s="625" t="s">
        <v>157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2:16" ht="37.15" customHeight="1">
      <c r="B2" s="623" t="s">
        <v>158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2:16" ht="26.45" customHeight="1">
      <c r="B3" s="22"/>
      <c r="C3" s="620" t="s">
        <v>156</v>
      </c>
      <c r="D3" s="621"/>
      <c r="E3" s="621"/>
      <c r="F3" s="621"/>
      <c r="G3" s="621"/>
      <c r="H3" s="621"/>
      <c r="I3" s="621"/>
      <c r="J3" s="621"/>
      <c r="K3" s="621"/>
      <c r="L3" s="622"/>
      <c r="N3" s="23"/>
      <c r="O3" s="23"/>
      <c r="P3" s="23"/>
    </row>
    <row r="4" spans="2:16" ht="46.9" customHeight="1">
      <c r="B4" s="24" t="s">
        <v>152</v>
      </c>
      <c r="C4" s="634" t="s">
        <v>122</v>
      </c>
      <c r="D4" s="635"/>
      <c r="E4" s="631" t="s">
        <v>123</v>
      </c>
      <c r="F4" s="631"/>
      <c r="G4" s="631" t="s">
        <v>124</v>
      </c>
      <c r="H4" s="631"/>
      <c r="I4" s="631" t="s">
        <v>125</v>
      </c>
      <c r="J4" s="631"/>
      <c r="K4" s="631" t="s">
        <v>126</v>
      </c>
      <c r="L4" s="631"/>
    </row>
    <row r="5" spans="2:16">
      <c r="B5" s="628" t="s">
        <v>153</v>
      </c>
      <c r="C5" s="633" t="s">
        <v>127</v>
      </c>
      <c r="D5" s="25"/>
      <c r="E5" s="384" t="s">
        <v>128</v>
      </c>
      <c r="F5" s="25"/>
      <c r="G5" s="384" t="s">
        <v>131</v>
      </c>
      <c r="H5" s="25"/>
      <c r="I5" s="384" t="s">
        <v>130</v>
      </c>
      <c r="J5" s="25"/>
      <c r="K5" s="384" t="s">
        <v>129</v>
      </c>
      <c r="L5" s="26"/>
    </row>
    <row r="6" spans="2:16" ht="45.6" customHeight="1" thickBot="1">
      <c r="B6" s="629"/>
      <c r="C6" s="630"/>
      <c r="D6" s="27"/>
      <c r="E6" s="630"/>
      <c r="F6" s="27"/>
      <c r="G6" s="630"/>
      <c r="H6" s="27"/>
      <c r="I6" s="630"/>
      <c r="J6" s="27"/>
      <c r="K6" s="630"/>
      <c r="L6" s="28"/>
      <c r="P6" s="34">
        <v>20</v>
      </c>
    </row>
    <row r="7" spans="2:16" ht="17.45" customHeight="1" thickTop="1">
      <c r="B7" s="628" t="s">
        <v>159</v>
      </c>
      <c r="C7" s="632" t="s">
        <v>132</v>
      </c>
      <c r="D7" s="30"/>
      <c r="E7" s="383" t="s">
        <v>133</v>
      </c>
      <c r="F7" s="31"/>
      <c r="G7" s="383" t="s">
        <v>134</v>
      </c>
      <c r="H7" s="31"/>
      <c r="I7" s="632" t="s">
        <v>135</v>
      </c>
      <c r="J7" s="31"/>
      <c r="K7" s="383" t="s">
        <v>136</v>
      </c>
      <c r="L7" s="26"/>
      <c r="N7" s="626" t="s">
        <v>210</v>
      </c>
      <c r="P7" s="32" t="str">
        <f>IF($P$6=0,"",IF(OR($P$6=1,$P$6=2,$P$6=7,$P$6=12,$P$6=16,),Datos!R2,""))</f>
        <v/>
      </c>
    </row>
    <row r="8" spans="2:16" ht="45" customHeight="1" thickBot="1">
      <c r="B8" s="629"/>
      <c r="C8" s="630"/>
      <c r="D8" s="27"/>
      <c r="E8" s="630"/>
      <c r="F8" s="27"/>
      <c r="G8" s="630"/>
      <c r="H8" s="27"/>
      <c r="I8" s="630"/>
      <c r="J8" s="27"/>
      <c r="K8" s="630"/>
      <c r="L8" s="28"/>
      <c r="N8" s="627"/>
      <c r="P8" s="32" t="str">
        <f>IF($P$6=0,"",IF(OR($P$6=3,$P$6=21,$P$6=8,$P$6=25,$P$6=17,),Datos!R3,""))</f>
        <v/>
      </c>
    </row>
    <row r="9" spans="2:16" ht="17.45" customHeight="1" thickTop="1">
      <c r="B9" s="628" t="s">
        <v>160</v>
      </c>
      <c r="C9" s="383" t="s">
        <v>147</v>
      </c>
      <c r="D9" s="31"/>
      <c r="E9" s="383" t="s">
        <v>148</v>
      </c>
      <c r="F9" s="31"/>
      <c r="G9" s="383" t="s">
        <v>149</v>
      </c>
      <c r="H9" s="31"/>
      <c r="I9" s="632" t="s">
        <v>150</v>
      </c>
      <c r="J9" s="31"/>
      <c r="K9" s="383" t="s">
        <v>151</v>
      </c>
      <c r="L9" s="26"/>
      <c r="N9" s="4"/>
      <c r="P9" s="32" t="str">
        <f>IF($P$6=0,"",IF(OR($P$6=4,$P$6=22,$P$6=9,$P$6=13,$P$6=18,),Datos!R4,""))</f>
        <v/>
      </c>
    </row>
    <row r="10" spans="2:16" ht="48" customHeight="1">
      <c r="B10" s="629"/>
      <c r="C10" s="630"/>
      <c r="D10" s="27"/>
      <c r="E10" s="630"/>
      <c r="F10" s="27"/>
      <c r="G10" s="630"/>
      <c r="H10" s="27"/>
      <c r="I10" s="630"/>
      <c r="J10" s="27"/>
      <c r="K10" s="630"/>
      <c r="L10" s="28"/>
      <c r="N10" s="5"/>
      <c r="P10" s="32" t="str">
        <f>IF($P$6=0,"",IF(OR($P$6=5,$P$6=23,$P$6=10,$P$6=14,$P$6=19,),Datos!R5,""))</f>
        <v/>
      </c>
    </row>
    <row r="11" spans="2:16" ht="17.45" customHeight="1">
      <c r="B11" s="628" t="s">
        <v>154</v>
      </c>
      <c r="C11" s="383" t="s">
        <v>137</v>
      </c>
      <c r="D11" s="31"/>
      <c r="E11" s="383" t="s">
        <v>141</v>
      </c>
      <c r="F11" s="31"/>
      <c r="G11" s="383" t="s">
        <v>138</v>
      </c>
      <c r="H11" s="31"/>
      <c r="I11" s="632" t="s">
        <v>139</v>
      </c>
      <c r="J11" s="31"/>
      <c r="K11" s="383" t="s">
        <v>140</v>
      </c>
      <c r="L11" s="26"/>
      <c r="P11" s="32" t="str">
        <f>IF($P$6=0,"",IF(OR($P$6=6,$P$6=24,$P$6=11,$P$6=15,$P$6=20,),Datos!R6,""))</f>
        <v>Catastrófico (5)</v>
      </c>
    </row>
    <row r="12" spans="2:16" ht="63.6" customHeight="1">
      <c r="B12" s="629"/>
      <c r="C12" s="630"/>
      <c r="D12" s="27"/>
      <c r="E12" s="630"/>
      <c r="F12" s="27"/>
      <c r="G12" s="630"/>
      <c r="H12" s="27"/>
      <c r="I12" s="630"/>
      <c r="J12" s="27"/>
      <c r="K12" s="630"/>
      <c r="L12" s="28"/>
    </row>
    <row r="13" spans="2:16" ht="17.45" customHeight="1">
      <c r="B13" s="628" t="s">
        <v>155</v>
      </c>
      <c r="C13" s="383" t="s">
        <v>142</v>
      </c>
      <c r="D13" s="31"/>
      <c r="E13" s="383" t="s">
        <v>143</v>
      </c>
      <c r="F13" s="31"/>
      <c r="G13" s="383" t="s">
        <v>146</v>
      </c>
      <c r="H13" s="31"/>
      <c r="I13" s="383" t="s">
        <v>144</v>
      </c>
      <c r="J13" s="31"/>
      <c r="K13" s="383" t="s">
        <v>145</v>
      </c>
      <c r="L13" s="26"/>
      <c r="P13" s="32" t="str">
        <f>IF(P7&lt;&gt;"",P7,IF(P8&lt;&gt;"",P8,IF(P9&lt;&gt;"",P9,IF(P10&lt;&gt;"",P10,IF(P11&lt;&gt;"",P11,"")))))</f>
        <v>Catastrófico (5)</v>
      </c>
    </row>
    <row r="14" spans="2:16" ht="45.6" customHeight="1">
      <c r="B14" s="629"/>
      <c r="C14" s="630"/>
      <c r="D14" s="27"/>
      <c r="E14" s="630"/>
      <c r="F14" s="27"/>
      <c r="G14" s="630"/>
      <c r="H14" s="27"/>
      <c r="I14" s="630"/>
      <c r="J14" s="27"/>
      <c r="K14" s="630"/>
      <c r="L14" s="28"/>
    </row>
    <row r="19" spans="3:4">
      <c r="C19" s="33"/>
      <c r="D19" s="33"/>
    </row>
    <row r="20" spans="3:4">
      <c r="C20" s="33"/>
      <c r="D20" s="33"/>
    </row>
  </sheetData>
  <customSheetViews>
    <customSheetView guid="{329F5593-0D6B-4C21-9FD0-52C333171BDF}" scale="80" showGridLines="0" hiddenColumns="1" state="hidden" topLeftCell="A7">
      <selection activeCell="N7" sqref="N7:N8"/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 xr:uid="{00000000-0004-0000-0F00-000000000000}"/>
    <hyperlink ref="N7:N8" location="Riesgo2!E67" display="Para regresar a la caracterización del riesgo 2" xr:uid="{00000000-0004-0000-0F00-000001000000}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7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8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9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0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1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2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3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4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5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6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7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8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9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20" customWidth="1"/>
    <col min="2" max="2" width="23.42578125" style="20" customWidth="1"/>
    <col min="3" max="3" width="20.5703125" style="20" customWidth="1"/>
    <col min="4" max="4" width="3" style="20" customWidth="1"/>
    <col min="5" max="5" width="17.85546875" style="20" customWidth="1"/>
    <col min="6" max="6" width="3" style="20" customWidth="1"/>
    <col min="7" max="7" width="18.42578125" style="20" customWidth="1"/>
    <col min="8" max="8" width="3" style="20" customWidth="1"/>
    <col min="9" max="9" width="18.140625" style="20" customWidth="1"/>
    <col min="10" max="10" width="3" style="20" customWidth="1"/>
    <col min="11" max="11" width="18" style="20" customWidth="1"/>
    <col min="12" max="12" width="3" style="20" customWidth="1"/>
    <col min="13" max="13" width="4" style="20" customWidth="1"/>
    <col min="14" max="14" width="39.5703125" style="21" customWidth="1"/>
    <col min="15" max="15" width="11.5703125" style="21"/>
    <col min="16" max="16" width="15.7109375" style="21" hidden="1" customWidth="1"/>
    <col min="17" max="16384" width="11.5703125" style="20"/>
  </cols>
  <sheetData>
    <row r="1" spans="2:16" ht="27" customHeight="1">
      <c r="B1" s="625" t="s">
        <v>157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2:16" ht="37.15" customHeight="1">
      <c r="B2" s="623" t="s">
        <v>158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2:16" ht="26.45" customHeight="1">
      <c r="B3" s="22"/>
      <c r="C3" s="620" t="s">
        <v>156</v>
      </c>
      <c r="D3" s="621"/>
      <c r="E3" s="621"/>
      <c r="F3" s="621"/>
      <c r="G3" s="621"/>
      <c r="H3" s="621"/>
      <c r="I3" s="621"/>
      <c r="J3" s="621"/>
      <c r="K3" s="621"/>
      <c r="L3" s="622"/>
      <c r="N3" s="23"/>
      <c r="O3" s="23"/>
      <c r="P3" s="23"/>
    </row>
    <row r="4" spans="2:16" ht="46.9" customHeight="1">
      <c r="B4" s="24" t="s">
        <v>152</v>
      </c>
      <c r="C4" s="634" t="s">
        <v>122</v>
      </c>
      <c r="D4" s="635"/>
      <c r="E4" s="631" t="s">
        <v>123</v>
      </c>
      <c r="F4" s="631"/>
      <c r="G4" s="631" t="s">
        <v>124</v>
      </c>
      <c r="H4" s="631"/>
      <c r="I4" s="631" t="s">
        <v>125</v>
      </c>
      <c r="J4" s="631"/>
      <c r="K4" s="631" t="s">
        <v>126</v>
      </c>
      <c r="L4" s="631"/>
    </row>
    <row r="5" spans="2:16">
      <c r="B5" s="628" t="s">
        <v>153</v>
      </c>
      <c r="C5" s="633" t="s">
        <v>127</v>
      </c>
      <c r="D5" s="25"/>
      <c r="E5" s="384" t="s">
        <v>128</v>
      </c>
      <c r="F5" s="25"/>
      <c r="G5" s="384" t="s">
        <v>131</v>
      </c>
      <c r="H5" s="25"/>
      <c r="I5" s="384" t="s">
        <v>130</v>
      </c>
      <c r="J5" s="25"/>
      <c r="K5" s="384" t="s">
        <v>129</v>
      </c>
      <c r="L5" s="26"/>
    </row>
    <row r="6" spans="2:16" ht="45.6" customHeight="1" thickBot="1">
      <c r="B6" s="629"/>
      <c r="C6" s="630"/>
      <c r="D6" s="27"/>
      <c r="E6" s="630"/>
      <c r="F6" s="27"/>
      <c r="G6" s="630"/>
      <c r="H6" s="27"/>
      <c r="I6" s="630"/>
      <c r="J6" s="27"/>
      <c r="K6" s="630"/>
      <c r="L6" s="28"/>
      <c r="P6" s="34">
        <v>0</v>
      </c>
    </row>
    <row r="7" spans="2:16" ht="17.45" customHeight="1" thickTop="1">
      <c r="B7" s="628" t="s">
        <v>159</v>
      </c>
      <c r="C7" s="632" t="s">
        <v>132</v>
      </c>
      <c r="D7" s="30"/>
      <c r="E7" s="383" t="s">
        <v>133</v>
      </c>
      <c r="F7" s="31"/>
      <c r="G7" s="383" t="s">
        <v>134</v>
      </c>
      <c r="H7" s="31"/>
      <c r="I7" s="632" t="s">
        <v>135</v>
      </c>
      <c r="J7" s="31"/>
      <c r="K7" s="383" t="s">
        <v>136</v>
      </c>
      <c r="L7" s="26"/>
      <c r="N7" s="626" t="s">
        <v>211</v>
      </c>
      <c r="P7" s="32" t="str">
        <f>IF($P$6=0,"",IF(OR($P$6=1,$P$6=2,$P$6=7,$P$6=12,$P$6=16,),Datos!R2,""))</f>
        <v/>
      </c>
    </row>
    <row r="8" spans="2:16" ht="45" customHeight="1" thickBot="1">
      <c r="B8" s="629"/>
      <c r="C8" s="630"/>
      <c r="D8" s="27"/>
      <c r="E8" s="630"/>
      <c r="F8" s="27"/>
      <c r="G8" s="630"/>
      <c r="H8" s="27"/>
      <c r="I8" s="630"/>
      <c r="J8" s="27"/>
      <c r="K8" s="630"/>
      <c r="L8" s="28"/>
      <c r="N8" s="627"/>
      <c r="P8" s="32" t="str">
        <f>IF($P$6=0,"",IF(OR($P$6=3,$P$6=21,$P$6=8,$P$6=25,$P$6=17,),Datos!R3,""))</f>
        <v/>
      </c>
    </row>
    <row r="9" spans="2:16" ht="17.45" customHeight="1" thickTop="1">
      <c r="B9" s="628" t="s">
        <v>160</v>
      </c>
      <c r="C9" s="383" t="s">
        <v>147</v>
      </c>
      <c r="D9" s="31"/>
      <c r="E9" s="383" t="s">
        <v>148</v>
      </c>
      <c r="F9" s="31"/>
      <c r="G9" s="383" t="s">
        <v>149</v>
      </c>
      <c r="H9" s="31"/>
      <c r="I9" s="632" t="s">
        <v>150</v>
      </c>
      <c r="J9" s="31"/>
      <c r="K9" s="383" t="s">
        <v>151</v>
      </c>
      <c r="L9" s="26"/>
      <c r="N9" s="4"/>
      <c r="P9" s="32" t="str">
        <f>IF($P$6=0,"",IF(OR($P$6=4,$P$6=22,$P$6=9,$P$6=13,$P$6=18,),Datos!R4,""))</f>
        <v/>
      </c>
    </row>
    <row r="10" spans="2:16" ht="48" customHeight="1">
      <c r="B10" s="629"/>
      <c r="C10" s="630"/>
      <c r="D10" s="27"/>
      <c r="E10" s="630"/>
      <c r="F10" s="27"/>
      <c r="G10" s="630"/>
      <c r="H10" s="27"/>
      <c r="I10" s="630"/>
      <c r="J10" s="27"/>
      <c r="K10" s="630"/>
      <c r="L10" s="28"/>
      <c r="N10" s="5"/>
      <c r="P10" s="32" t="str">
        <f>IF($P$6=0,"",IF(OR($P$6=5,$P$6=23,$P$6=10,$P$6=14,$P$6=19,),Datos!R5,""))</f>
        <v/>
      </c>
    </row>
    <row r="11" spans="2:16" ht="17.45" customHeight="1">
      <c r="B11" s="628" t="s">
        <v>154</v>
      </c>
      <c r="C11" s="383" t="s">
        <v>137</v>
      </c>
      <c r="D11" s="31"/>
      <c r="E11" s="383" t="s">
        <v>141</v>
      </c>
      <c r="F11" s="31"/>
      <c r="G11" s="383" t="s">
        <v>138</v>
      </c>
      <c r="H11" s="31"/>
      <c r="I11" s="632" t="s">
        <v>139</v>
      </c>
      <c r="J11" s="31"/>
      <c r="K11" s="383" t="s">
        <v>140</v>
      </c>
      <c r="L11" s="26"/>
      <c r="P11" s="32" t="str">
        <f>IF($P$6=0,"",IF(OR($P$6=6,$P$6=24,$P$6=11,$P$6=15,$P$6=20,),Datos!R6,""))</f>
        <v/>
      </c>
    </row>
    <row r="12" spans="2:16" ht="63.6" customHeight="1">
      <c r="B12" s="629"/>
      <c r="C12" s="630"/>
      <c r="D12" s="27"/>
      <c r="E12" s="630"/>
      <c r="F12" s="27"/>
      <c r="G12" s="630"/>
      <c r="H12" s="27"/>
      <c r="I12" s="630"/>
      <c r="J12" s="27"/>
      <c r="K12" s="630"/>
      <c r="L12" s="28"/>
    </row>
    <row r="13" spans="2:16" ht="17.45" customHeight="1">
      <c r="B13" s="628" t="s">
        <v>155</v>
      </c>
      <c r="C13" s="383" t="s">
        <v>142</v>
      </c>
      <c r="D13" s="31"/>
      <c r="E13" s="383" t="s">
        <v>143</v>
      </c>
      <c r="F13" s="31"/>
      <c r="G13" s="383" t="s">
        <v>146</v>
      </c>
      <c r="H13" s="31"/>
      <c r="I13" s="383" t="s">
        <v>144</v>
      </c>
      <c r="J13" s="31"/>
      <c r="K13" s="383" t="s">
        <v>145</v>
      </c>
      <c r="L13" s="26"/>
      <c r="P13" s="32" t="str">
        <f>IF(P7&lt;&gt;"",P7,IF(P8&lt;&gt;"",P8,IF(P9&lt;&gt;"",P9,IF(P10&lt;&gt;"",P10,IF(P11&lt;&gt;"",P11,"")))))</f>
        <v/>
      </c>
    </row>
    <row r="14" spans="2:16" ht="45.6" customHeight="1">
      <c r="B14" s="629"/>
      <c r="C14" s="630"/>
      <c r="D14" s="27"/>
      <c r="E14" s="630"/>
      <c r="F14" s="27"/>
      <c r="G14" s="630"/>
      <c r="H14" s="27"/>
      <c r="I14" s="630"/>
      <c r="J14" s="27"/>
      <c r="K14" s="630"/>
      <c r="L14" s="28"/>
    </row>
    <row r="19" spans="3:4">
      <c r="C19" s="33"/>
      <c r="D19" s="33"/>
    </row>
    <row r="20" spans="3:4">
      <c r="C20" s="33"/>
      <c r="D20" s="33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 xr:uid="{00000000-0004-0000-1000-000000000000}"/>
    <hyperlink ref="N7:N8" location="Riesgo3!E67" display="Para regresar a la caracterización del riesgo 3" xr:uid="{00000000-0004-0000-1000-000001000000}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3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7">
    <tabColor theme="2" tint="-0.249977111117893"/>
  </sheetPr>
  <dimension ref="B1:P20"/>
  <sheetViews>
    <sheetView showGridLines="0" topLeftCell="A13" zoomScale="80" zoomScaleNormal="80" workbookViewId="0"/>
  </sheetViews>
  <sheetFormatPr baseColWidth="10" defaultColWidth="11.5703125" defaultRowHeight="15.75"/>
  <cols>
    <col min="1" max="1" width="1" style="20" customWidth="1"/>
    <col min="2" max="2" width="23.42578125" style="20" customWidth="1"/>
    <col min="3" max="3" width="20.5703125" style="20" customWidth="1"/>
    <col min="4" max="4" width="3" style="20" customWidth="1"/>
    <col min="5" max="5" width="17.85546875" style="20" customWidth="1"/>
    <col min="6" max="6" width="3" style="20" customWidth="1"/>
    <col min="7" max="7" width="18.42578125" style="20" customWidth="1"/>
    <col min="8" max="8" width="3" style="20" customWidth="1"/>
    <col min="9" max="9" width="18.140625" style="20" customWidth="1"/>
    <col min="10" max="10" width="3" style="20" customWidth="1"/>
    <col min="11" max="11" width="18" style="20" customWidth="1"/>
    <col min="12" max="12" width="3" style="20" customWidth="1"/>
    <col min="13" max="13" width="4" style="20" customWidth="1"/>
    <col min="14" max="14" width="39.5703125" style="21" customWidth="1"/>
    <col min="15" max="15" width="11.5703125" style="21"/>
    <col min="16" max="16" width="15.7109375" style="21" hidden="1" customWidth="1"/>
    <col min="17" max="16384" width="11.5703125" style="20"/>
  </cols>
  <sheetData>
    <row r="1" spans="2:16" ht="27" customHeight="1">
      <c r="B1" s="625" t="s">
        <v>157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2:16" ht="37.15" customHeight="1">
      <c r="B2" s="623" t="s">
        <v>158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2:16" ht="26.45" customHeight="1">
      <c r="B3" s="22"/>
      <c r="C3" s="620" t="s">
        <v>156</v>
      </c>
      <c r="D3" s="621"/>
      <c r="E3" s="621"/>
      <c r="F3" s="621"/>
      <c r="G3" s="621"/>
      <c r="H3" s="621"/>
      <c r="I3" s="621"/>
      <c r="J3" s="621"/>
      <c r="K3" s="621"/>
      <c r="L3" s="622"/>
      <c r="N3" s="23"/>
      <c r="O3" s="23"/>
      <c r="P3" s="23"/>
    </row>
    <row r="4" spans="2:16" ht="46.9" customHeight="1">
      <c r="B4" s="24" t="s">
        <v>152</v>
      </c>
      <c r="C4" s="634" t="s">
        <v>122</v>
      </c>
      <c r="D4" s="635"/>
      <c r="E4" s="631" t="s">
        <v>123</v>
      </c>
      <c r="F4" s="631"/>
      <c r="G4" s="631" t="s">
        <v>124</v>
      </c>
      <c r="H4" s="631"/>
      <c r="I4" s="631" t="s">
        <v>125</v>
      </c>
      <c r="J4" s="631"/>
      <c r="K4" s="631" t="s">
        <v>126</v>
      </c>
      <c r="L4" s="631"/>
    </row>
    <row r="5" spans="2:16">
      <c r="B5" s="628" t="s">
        <v>153</v>
      </c>
      <c r="C5" s="633" t="s">
        <v>127</v>
      </c>
      <c r="D5" s="25"/>
      <c r="E5" s="384" t="s">
        <v>128</v>
      </c>
      <c r="F5" s="25"/>
      <c r="G5" s="384" t="s">
        <v>131</v>
      </c>
      <c r="H5" s="25"/>
      <c r="I5" s="384" t="s">
        <v>130</v>
      </c>
      <c r="J5" s="25"/>
      <c r="K5" s="384" t="s">
        <v>129</v>
      </c>
      <c r="L5" s="26"/>
    </row>
    <row r="6" spans="2:16" ht="45.6" customHeight="1" thickBot="1">
      <c r="B6" s="629"/>
      <c r="C6" s="630"/>
      <c r="D6" s="27"/>
      <c r="E6" s="630"/>
      <c r="F6" s="27"/>
      <c r="G6" s="630"/>
      <c r="H6" s="27"/>
      <c r="I6" s="630"/>
      <c r="J6" s="27"/>
      <c r="K6" s="630"/>
      <c r="L6" s="28"/>
      <c r="P6" s="34">
        <v>0</v>
      </c>
    </row>
    <row r="7" spans="2:16" ht="17.45" customHeight="1" thickTop="1">
      <c r="B7" s="628" t="s">
        <v>159</v>
      </c>
      <c r="C7" s="632" t="s">
        <v>132</v>
      </c>
      <c r="D7" s="30"/>
      <c r="E7" s="383" t="s">
        <v>133</v>
      </c>
      <c r="F7" s="31"/>
      <c r="G7" s="383" t="s">
        <v>134</v>
      </c>
      <c r="H7" s="31"/>
      <c r="I7" s="632" t="s">
        <v>135</v>
      </c>
      <c r="J7" s="31"/>
      <c r="K7" s="383" t="s">
        <v>136</v>
      </c>
      <c r="L7" s="26"/>
      <c r="N7" s="626" t="s">
        <v>212</v>
      </c>
      <c r="P7" s="32" t="str">
        <f>IF($P$6=0,"",IF(OR($P$6=1,$P$6=2,$P$6=7,$P$6=12,$P$6=16,),Datos!R2,""))</f>
        <v/>
      </c>
    </row>
    <row r="8" spans="2:16" ht="45" customHeight="1" thickBot="1">
      <c r="B8" s="629"/>
      <c r="C8" s="630"/>
      <c r="D8" s="27"/>
      <c r="E8" s="630"/>
      <c r="F8" s="27"/>
      <c r="G8" s="630"/>
      <c r="H8" s="27"/>
      <c r="I8" s="630"/>
      <c r="J8" s="27"/>
      <c r="K8" s="630"/>
      <c r="L8" s="28"/>
      <c r="N8" s="627"/>
      <c r="P8" s="32" t="str">
        <f>IF($P$6=0,"",IF(OR($P$6=3,$P$6=21,$P$6=8,$P$6=25,$P$6=17,),Datos!R3,""))</f>
        <v/>
      </c>
    </row>
    <row r="9" spans="2:16" ht="17.45" customHeight="1" thickTop="1">
      <c r="B9" s="628" t="s">
        <v>160</v>
      </c>
      <c r="C9" s="383" t="s">
        <v>147</v>
      </c>
      <c r="D9" s="31"/>
      <c r="E9" s="383" t="s">
        <v>148</v>
      </c>
      <c r="F9" s="31"/>
      <c r="G9" s="383" t="s">
        <v>149</v>
      </c>
      <c r="H9" s="31"/>
      <c r="I9" s="632" t="s">
        <v>150</v>
      </c>
      <c r="J9" s="31"/>
      <c r="K9" s="383" t="s">
        <v>151</v>
      </c>
      <c r="L9" s="26"/>
      <c r="N9" s="4"/>
      <c r="P9" s="32" t="str">
        <f>IF($P$6=0,"",IF(OR($P$6=4,$P$6=22,$P$6=9,$P$6=13,$P$6=18,),Datos!R4,""))</f>
        <v/>
      </c>
    </row>
    <row r="10" spans="2:16" ht="48" customHeight="1">
      <c r="B10" s="629"/>
      <c r="C10" s="630"/>
      <c r="D10" s="27"/>
      <c r="E10" s="630"/>
      <c r="F10" s="27"/>
      <c r="G10" s="630"/>
      <c r="H10" s="27"/>
      <c r="I10" s="630"/>
      <c r="J10" s="27"/>
      <c r="K10" s="630"/>
      <c r="L10" s="28"/>
      <c r="N10" s="5"/>
      <c r="P10" s="32" t="str">
        <f>IF($P$6=0,"",IF(OR($P$6=5,$P$6=23,$P$6=10,$P$6=14,$P$6=19,),Datos!R5,""))</f>
        <v/>
      </c>
    </row>
    <row r="11" spans="2:16" ht="17.45" customHeight="1">
      <c r="B11" s="628" t="s">
        <v>154</v>
      </c>
      <c r="C11" s="383" t="s">
        <v>137</v>
      </c>
      <c r="D11" s="31"/>
      <c r="E11" s="383" t="s">
        <v>141</v>
      </c>
      <c r="F11" s="31"/>
      <c r="G11" s="383" t="s">
        <v>138</v>
      </c>
      <c r="H11" s="31"/>
      <c r="I11" s="632" t="s">
        <v>139</v>
      </c>
      <c r="J11" s="31"/>
      <c r="K11" s="383" t="s">
        <v>140</v>
      </c>
      <c r="L11" s="26"/>
      <c r="P11" s="32" t="str">
        <f>IF($P$6=0,"",IF(OR($P$6=6,$P$6=24,$P$6=11,$P$6=15,$P$6=20,),Datos!R6,""))</f>
        <v/>
      </c>
    </row>
    <row r="12" spans="2:16" ht="63.6" customHeight="1">
      <c r="B12" s="629"/>
      <c r="C12" s="630"/>
      <c r="D12" s="27"/>
      <c r="E12" s="630"/>
      <c r="F12" s="27"/>
      <c r="G12" s="630"/>
      <c r="H12" s="27"/>
      <c r="I12" s="630"/>
      <c r="J12" s="27"/>
      <c r="K12" s="630"/>
      <c r="L12" s="28"/>
    </row>
    <row r="13" spans="2:16" ht="17.45" customHeight="1">
      <c r="B13" s="628" t="s">
        <v>155</v>
      </c>
      <c r="C13" s="383" t="s">
        <v>142</v>
      </c>
      <c r="D13" s="31"/>
      <c r="E13" s="383" t="s">
        <v>143</v>
      </c>
      <c r="F13" s="31"/>
      <c r="G13" s="383" t="s">
        <v>146</v>
      </c>
      <c r="H13" s="31"/>
      <c r="I13" s="383" t="s">
        <v>144</v>
      </c>
      <c r="J13" s="31"/>
      <c r="K13" s="383" t="s">
        <v>145</v>
      </c>
      <c r="L13" s="26"/>
      <c r="P13" s="32" t="str">
        <f>IF(P7&lt;&gt;"",P7,IF(P8&lt;&gt;"",P8,IF(P9&lt;&gt;"",P9,IF(P10&lt;&gt;"",P10,IF(P11&lt;&gt;"",P11,"")))))</f>
        <v/>
      </c>
    </row>
    <row r="14" spans="2:16" ht="45.6" customHeight="1">
      <c r="B14" s="629"/>
      <c r="C14" s="630"/>
      <c r="D14" s="27"/>
      <c r="E14" s="630"/>
      <c r="F14" s="27"/>
      <c r="G14" s="630"/>
      <c r="H14" s="27"/>
      <c r="I14" s="630"/>
      <c r="J14" s="27"/>
      <c r="K14" s="630"/>
      <c r="L14" s="28"/>
    </row>
    <row r="19" spans="3:4">
      <c r="C19" s="33"/>
      <c r="D19" s="33"/>
    </row>
    <row r="20" spans="3:4">
      <c r="C20" s="33"/>
      <c r="D20" s="33"/>
    </row>
  </sheetData>
  <customSheetViews>
    <customSheetView guid="{329F5593-0D6B-4C21-9FD0-52C333171BDF}" scale="80" showGridLines="0" hiddenColumns="1" state="hidden" topLeftCell="A13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 xr:uid="{00000000-0004-0000-1100-000000000000}"/>
    <hyperlink ref="N7:N8" location="Riesgo4!E67" display="Para regresar a la caracterización del riesgo 4" xr:uid="{00000000-0004-0000-1100-000001000000}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20" customWidth="1"/>
    <col min="2" max="2" width="23.42578125" style="20" customWidth="1"/>
    <col min="3" max="3" width="20.5703125" style="20" customWidth="1"/>
    <col min="4" max="4" width="3" style="20" customWidth="1"/>
    <col min="5" max="5" width="17.85546875" style="20" customWidth="1"/>
    <col min="6" max="6" width="3" style="20" customWidth="1"/>
    <col min="7" max="7" width="18.42578125" style="20" customWidth="1"/>
    <col min="8" max="8" width="3" style="20" customWidth="1"/>
    <col min="9" max="9" width="18.140625" style="20" customWidth="1"/>
    <col min="10" max="10" width="3" style="20" customWidth="1"/>
    <col min="11" max="11" width="18" style="20" customWidth="1"/>
    <col min="12" max="12" width="3" style="20" customWidth="1"/>
    <col min="13" max="13" width="4" style="20" customWidth="1"/>
    <col min="14" max="14" width="39.5703125" style="21" customWidth="1"/>
    <col min="15" max="15" width="11.5703125" style="21"/>
    <col min="16" max="16" width="15.7109375" style="21" hidden="1" customWidth="1"/>
    <col min="17" max="16384" width="11.5703125" style="20"/>
  </cols>
  <sheetData>
    <row r="1" spans="2:16" ht="27" customHeight="1">
      <c r="B1" s="625" t="s">
        <v>157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2:16" ht="37.15" customHeight="1">
      <c r="B2" s="623" t="s">
        <v>158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2:16" ht="26.45" customHeight="1">
      <c r="B3" s="22"/>
      <c r="C3" s="620" t="s">
        <v>156</v>
      </c>
      <c r="D3" s="621"/>
      <c r="E3" s="621"/>
      <c r="F3" s="621"/>
      <c r="G3" s="621"/>
      <c r="H3" s="621"/>
      <c r="I3" s="621"/>
      <c r="J3" s="621"/>
      <c r="K3" s="621"/>
      <c r="L3" s="622"/>
      <c r="N3" s="23"/>
      <c r="O3" s="23"/>
      <c r="P3" s="23"/>
    </row>
    <row r="4" spans="2:16" ht="46.9" customHeight="1">
      <c r="B4" s="24" t="s">
        <v>152</v>
      </c>
      <c r="C4" s="634" t="s">
        <v>122</v>
      </c>
      <c r="D4" s="635"/>
      <c r="E4" s="631" t="s">
        <v>123</v>
      </c>
      <c r="F4" s="631"/>
      <c r="G4" s="631" t="s">
        <v>124</v>
      </c>
      <c r="H4" s="631"/>
      <c r="I4" s="631" t="s">
        <v>125</v>
      </c>
      <c r="J4" s="631"/>
      <c r="K4" s="631" t="s">
        <v>126</v>
      </c>
      <c r="L4" s="631"/>
    </row>
    <row r="5" spans="2:16">
      <c r="B5" s="628" t="s">
        <v>153</v>
      </c>
      <c r="C5" s="633" t="s">
        <v>127</v>
      </c>
      <c r="D5" s="25"/>
      <c r="E5" s="384" t="s">
        <v>128</v>
      </c>
      <c r="F5" s="25"/>
      <c r="G5" s="384" t="s">
        <v>131</v>
      </c>
      <c r="H5" s="25"/>
      <c r="I5" s="384" t="s">
        <v>130</v>
      </c>
      <c r="J5" s="25"/>
      <c r="K5" s="384" t="s">
        <v>129</v>
      </c>
      <c r="L5" s="26"/>
    </row>
    <row r="6" spans="2:16" ht="45.6" customHeight="1" thickBot="1">
      <c r="B6" s="629"/>
      <c r="C6" s="630"/>
      <c r="D6" s="27"/>
      <c r="E6" s="630"/>
      <c r="F6" s="27"/>
      <c r="G6" s="630"/>
      <c r="H6" s="27"/>
      <c r="I6" s="630"/>
      <c r="J6" s="27"/>
      <c r="K6" s="630"/>
      <c r="L6" s="28"/>
      <c r="P6" s="34">
        <v>0</v>
      </c>
    </row>
    <row r="7" spans="2:16" ht="17.45" customHeight="1" thickTop="1">
      <c r="B7" s="628" t="s">
        <v>159</v>
      </c>
      <c r="C7" s="632" t="s">
        <v>132</v>
      </c>
      <c r="D7" s="30"/>
      <c r="E7" s="383" t="s">
        <v>133</v>
      </c>
      <c r="F7" s="31"/>
      <c r="G7" s="383" t="s">
        <v>134</v>
      </c>
      <c r="H7" s="31"/>
      <c r="I7" s="632" t="s">
        <v>135</v>
      </c>
      <c r="J7" s="31"/>
      <c r="K7" s="383" t="s">
        <v>136</v>
      </c>
      <c r="L7" s="26"/>
      <c r="N7" s="626" t="s">
        <v>213</v>
      </c>
      <c r="P7" s="32" t="str">
        <f>IF($P$6=0,"",IF(OR($P$6=1,$P$6=2,$P$6=7,$P$6=12,$P$6=16,),Datos!R2,""))</f>
        <v/>
      </c>
    </row>
    <row r="8" spans="2:16" ht="45" customHeight="1" thickBot="1">
      <c r="B8" s="629"/>
      <c r="C8" s="630"/>
      <c r="D8" s="27"/>
      <c r="E8" s="630"/>
      <c r="F8" s="27"/>
      <c r="G8" s="630"/>
      <c r="H8" s="27"/>
      <c r="I8" s="630"/>
      <c r="J8" s="27"/>
      <c r="K8" s="630"/>
      <c r="L8" s="28"/>
      <c r="N8" s="627"/>
      <c r="P8" s="32" t="str">
        <f>IF($P$6=0,"",IF(OR($P$6=3,$P$6=21,$P$6=8,$P$6=25,$P$6=17,),Datos!R3,""))</f>
        <v/>
      </c>
    </row>
    <row r="9" spans="2:16" ht="17.45" customHeight="1" thickTop="1">
      <c r="B9" s="628" t="s">
        <v>160</v>
      </c>
      <c r="C9" s="383" t="s">
        <v>147</v>
      </c>
      <c r="D9" s="31"/>
      <c r="E9" s="383" t="s">
        <v>148</v>
      </c>
      <c r="F9" s="31"/>
      <c r="G9" s="383" t="s">
        <v>149</v>
      </c>
      <c r="H9" s="31"/>
      <c r="I9" s="632" t="s">
        <v>150</v>
      </c>
      <c r="J9" s="31"/>
      <c r="K9" s="383" t="s">
        <v>151</v>
      </c>
      <c r="L9" s="26"/>
      <c r="N9" s="4"/>
      <c r="P9" s="32" t="str">
        <f>IF($P$6=0,"",IF(OR($P$6=4,$P$6=22,$P$6=9,$P$6=13,$P$6=18,),Datos!R4,""))</f>
        <v/>
      </c>
    </row>
    <row r="10" spans="2:16" ht="48" customHeight="1">
      <c r="B10" s="629"/>
      <c r="C10" s="630"/>
      <c r="D10" s="27"/>
      <c r="E10" s="630"/>
      <c r="F10" s="27"/>
      <c r="G10" s="630"/>
      <c r="H10" s="27"/>
      <c r="I10" s="630"/>
      <c r="J10" s="27"/>
      <c r="K10" s="630"/>
      <c r="L10" s="28"/>
      <c r="N10" s="5"/>
      <c r="P10" s="32" t="str">
        <f>IF($P$6=0,"",IF(OR($P$6=5,$P$6=23,$P$6=10,$P$6=14,$P$6=19,),Datos!R5,""))</f>
        <v/>
      </c>
    </row>
    <row r="11" spans="2:16" ht="17.45" customHeight="1">
      <c r="B11" s="628" t="s">
        <v>154</v>
      </c>
      <c r="C11" s="383" t="s">
        <v>137</v>
      </c>
      <c r="D11" s="31"/>
      <c r="E11" s="383" t="s">
        <v>141</v>
      </c>
      <c r="F11" s="31"/>
      <c r="G11" s="383" t="s">
        <v>138</v>
      </c>
      <c r="H11" s="31"/>
      <c r="I11" s="632" t="s">
        <v>139</v>
      </c>
      <c r="J11" s="31"/>
      <c r="K11" s="383" t="s">
        <v>140</v>
      </c>
      <c r="L11" s="26"/>
      <c r="P11" s="32" t="str">
        <f>IF($P$6=0,"",IF(OR($P$6=6,$P$6=24,$P$6=11,$P$6=15,$P$6=20,),Datos!R6,""))</f>
        <v/>
      </c>
    </row>
    <row r="12" spans="2:16" ht="63.6" customHeight="1">
      <c r="B12" s="629"/>
      <c r="C12" s="630"/>
      <c r="D12" s="27"/>
      <c r="E12" s="630"/>
      <c r="F12" s="27"/>
      <c r="G12" s="630"/>
      <c r="H12" s="27"/>
      <c r="I12" s="630"/>
      <c r="J12" s="27"/>
      <c r="K12" s="630"/>
      <c r="L12" s="28"/>
    </row>
    <row r="13" spans="2:16" ht="17.45" customHeight="1">
      <c r="B13" s="628" t="s">
        <v>155</v>
      </c>
      <c r="C13" s="383" t="s">
        <v>142</v>
      </c>
      <c r="D13" s="31"/>
      <c r="E13" s="383" t="s">
        <v>143</v>
      </c>
      <c r="F13" s="31"/>
      <c r="G13" s="383" t="s">
        <v>146</v>
      </c>
      <c r="H13" s="31"/>
      <c r="I13" s="383" t="s">
        <v>144</v>
      </c>
      <c r="J13" s="31"/>
      <c r="K13" s="383" t="s">
        <v>145</v>
      </c>
      <c r="L13" s="26"/>
      <c r="P13" s="32" t="str">
        <f>IF(P7&lt;&gt;"",P7,IF(P8&lt;&gt;"",P8,IF(P9&lt;&gt;"",P9,IF(P10&lt;&gt;"",P10,IF(P11&lt;&gt;"",P11,"")))))</f>
        <v/>
      </c>
    </row>
    <row r="14" spans="2:16" ht="45.6" customHeight="1">
      <c r="B14" s="629"/>
      <c r="C14" s="630"/>
      <c r="D14" s="27"/>
      <c r="E14" s="630"/>
      <c r="F14" s="27"/>
      <c r="G14" s="630"/>
      <c r="H14" s="27"/>
      <c r="I14" s="630"/>
      <c r="J14" s="27"/>
      <c r="K14" s="630"/>
      <c r="L14" s="28"/>
    </row>
    <row r="19" spans="3:4">
      <c r="C19" s="33"/>
      <c r="D19" s="33"/>
    </row>
    <row r="20" spans="3:4">
      <c r="C20" s="33"/>
      <c r="D20" s="33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 xr:uid="{00000000-0004-0000-1200-000000000000}"/>
    <hyperlink ref="N7:N8" location="Riesgo5!E67" display="Para regresar a la caracterización del riesgo 5" xr:uid="{00000000-0004-0000-1200-000001000000}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D257"/>
  <sheetViews>
    <sheetView workbookViewId="0">
      <selection activeCell="A18" sqref="A18"/>
    </sheetView>
  </sheetViews>
  <sheetFormatPr baseColWidth="10" defaultRowHeight="15"/>
  <cols>
    <col min="1" max="1" width="51.28515625" customWidth="1"/>
    <col min="2" max="2" width="68.140625" customWidth="1"/>
    <col min="3" max="3" width="50.42578125" customWidth="1"/>
    <col min="4" max="4" width="89.7109375" bestFit="1" customWidth="1"/>
  </cols>
  <sheetData>
    <row r="1" spans="1:4">
      <c r="A1" t="s">
        <v>636</v>
      </c>
      <c r="B1" t="s">
        <v>635</v>
      </c>
      <c r="C1" t="s">
        <v>637</v>
      </c>
      <c r="D1" t="s">
        <v>634</v>
      </c>
    </row>
    <row r="2" spans="1:4" ht="25.5">
      <c r="A2" s="204" t="s">
        <v>519</v>
      </c>
      <c r="B2" s="205" t="s">
        <v>484</v>
      </c>
      <c r="C2" s="204" t="s">
        <v>519</v>
      </c>
      <c r="D2" s="204" t="s">
        <v>519</v>
      </c>
    </row>
    <row r="3" spans="1:4" ht="25.5">
      <c r="A3" s="207" t="s">
        <v>473</v>
      </c>
      <c r="B3" s="205" t="s">
        <v>485</v>
      </c>
      <c r="C3" s="205" t="s">
        <v>484</v>
      </c>
      <c r="D3" s="205" t="s">
        <v>484</v>
      </c>
    </row>
    <row r="4" spans="1:4" ht="25.5">
      <c r="A4" s="204" t="s">
        <v>474</v>
      </c>
      <c r="B4" s="205" t="s">
        <v>486</v>
      </c>
      <c r="C4" s="207" t="s">
        <v>473</v>
      </c>
      <c r="D4" s="206" t="s">
        <v>520</v>
      </c>
    </row>
    <row r="5" spans="1:4">
      <c r="A5" s="204" t="s">
        <v>475</v>
      </c>
      <c r="B5" s="205" t="s">
        <v>487</v>
      </c>
      <c r="C5" s="205" t="s">
        <v>485</v>
      </c>
      <c r="D5" s="206" t="s">
        <v>521</v>
      </c>
    </row>
    <row r="6" spans="1:4">
      <c r="A6" s="204" t="s">
        <v>476</v>
      </c>
      <c r="B6" s="208" t="s">
        <v>488</v>
      </c>
      <c r="C6" s="205" t="s">
        <v>486</v>
      </c>
      <c r="D6" s="207" t="s">
        <v>473</v>
      </c>
    </row>
    <row r="7" spans="1:4">
      <c r="A7" s="204" t="s">
        <v>477</v>
      </c>
      <c r="B7" s="205" t="s">
        <v>489</v>
      </c>
      <c r="C7" s="204" t="s">
        <v>474</v>
      </c>
      <c r="D7" s="205" t="s">
        <v>485</v>
      </c>
    </row>
    <row r="8" spans="1:4">
      <c r="A8" s="204" t="s">
        <v>478</v>
      </c>
      <c r="B8" s="205" t="s">
        <v>490</v>
      </c>
      <c r="C8" s="205" t="s">
        <v>487</v>
      </c>
      <c r="D8" s="206" t="s">
        <v>522</v>
      </c>
    </row>
    <row r="9" spans="1:4">
      <c r="A9" s="204" t="s">
        <v>479</v>
      </c>
      <c r="B9" s="205" t="s">
        <v>491</v>
      </c>
      <c r="C9" s="208" t="s">
        <v>488</v>
      </c>
      <c r="D9" s="206" t="s">
        <v>523</v>
      </c>
    </row>
    <row r="10" spans="1:4">
      <c r="A10" s="204" t="s">
        <v>480</v>
      </c>
      <c r="B10" s="205" t="s">
        <v>492</v>
      </c>
      <c r="C10" s="205" t="s">
        <v>489</v>
      </c>
      <c r="D10" s="206" t="s">
        <v>524</v>
      </c>
    </row>
    <row r="11" spans="1:4" ht="25.5">
      <c r="A11" s="204" t="s">
        <v>778</v>
      </c>
      <c r="B11" s="205" t="s">
        <v>493</v>
      </c>
      <c r="C11" s="204" t="s">
        <v>475</v>
      </c>
      <c r="D11" s="206" t="s">
        <v>525</v>
      </c>
    </row>
    <row r="12" spans="1:4">
      <c r="A12" s="204" t="s">
        <v>482</v>
      </c>
      <c r="B12" s="205" t="s">
        <v>494</v>
      </c>
      <c r="C12" s="205" t="s">
        <v>490</v>
      </c>
      <c r="D12" s="206" t="s">
        <v>526</v>
      </c>
    </row>
    <row r="13" spans="1:4">
      <c r="A13" s="204" t="s">
        <v>614</v>
      </c>
      <c r="B13" s="205" t="s">
        <v>495</v>
      </c>
      <c r="C13" s="205" t="s">
        <v>491</v>
      </c>
      <c r="D13" s="205" t="s">
        <v>486</v>
      </c>
    </row>
    <row r="14" spans="1:4">
      <c r="A14" s="204" t="s">
        <v>622</v>
      </c>
      <c r="B14" s="205" t="s">
        <v>496</v>
      </c>
      <c r="C14" s="205" t="s">
        <v>492</v>
      </c>
      <c r="D14" s="206" t="s">
        <v>527</v>
      </c>
    </row>
    <row r="15" spans="1:4">
      <c r="A15" s="204" t="s">
        <v>483</v>
      </c>
      <c r="B15" s="205" t="s">
        <v>497</v>
      </c>
      <c r="C15" s="204" t="s">
        <v>476</v>
      </c>
      <c r="D15" s="206" t="s">
        <v>528</v>
      </c>
    </row>
    <row r="16" spans="1:4" ht="25.5">
      <c r="B16" s="205" t="s">
        <v>498</v>
      </c>
      <c r="C16" s="205" t="s">
        <v>493</v>
      </c>
      <c r="D16" s="204" t="s">
        <v>474</v>
      </c>
    </row>
    <row r="17" spans="2:4">
      <c r="B17" s="205" t="s">
        <v>499</v>
      </c>
      <c r="C17" s="205" t="s">
        <v>494</v>
      </c>
      <c r="D17" s="205" t="s">
        <v>487</v>
      </c>
    </row>
    <row r="18" spans="2:4">
      <c r="B18" s="205" t="s">
        <v>500</v>
      </c>
      <c r="C18" s="205" t="s">
        <v>495</v>
      </c>
      <c r="D18" s="206" t="s">
        <v>529</v>
      </c>
    </row>
    <row r="19" spans="2:4">
      <c r="B19" s="205" t="s">
        <v>501</v>
      </c>
      <c r="C19" s="205" t="s">
        <v>496</v>
      </c>
      <c r="D19" s="206" t="s">
        <v>530</v>
      </c>
    </row>
    <row r="20" spans="2:4">
      <c r="B20" s="205" t="s">
        <v>502</v>
      </c>
      <c r="C20" s="204" t="s">
        <v>477</v>
      </c>
      <c r="D20" s="208" t="s">
        <v>488</v>
      </c>
    </row>
    <row r="21" spans="2:4">
      <c r="B21" s="205" t="s">
        <v>503</v>
      </c>
      <c r="C21" s="205" t="s">
        <v>497</v>
      </c>
      <c r="D21" s="206" t="s">
        <v>531</v>
      </c>
    </row>
    <row r="22" spans="2:4">
      <c r="B22" s="205" t="s">
        <v>504</v>
      </c>
      <c r="C22" s="204" t="s">
        <v>478</v>
      </c>
      <c r="D22" s="234" t="s">
        <v>638</v>
      </c>
    </row>
    <row r="23" spans="2:4">
      <c r="B23" s="205" t="s">
        <v>505</v>
      </c>
      <c r="C23" s="205" t="s">
        <v>498</v>
      </c>
      <c r="D23" s="206" t="s">
        <v>532</v>
      </c>
    </row>
    <row r="24" spans="2:4">
      <c r="B24" s="205" t="s">
        <v>506</v>
      </c>
      <c r="C24" s="205" t="s">
        <v>499</v>
      </c>
      <c r="D24" s="205" t="s">
        <v>489</v>
      </c>
    </row>
    <row r="25" spans="2:4">
      <c r="B25" s="208" t="s">
        <v>507</v>
      </c>
      <c r="C25" s="204" t="s">
        <v>479</v>
      </c>
      <c r="D25" s="206" t="s">
        <v>533</v>
      </c>
    </row>
    <row r="26" spans="2:4" ht="25.5">
      <c r="B26" s="205" t="s">
        <v>508</v>
      </c>
      <c r="C26" s="205" t="s">
        <v>500</v>
      </c>
      <c r="D26" s="204" t="s">
        <v>475</v>
      </c>
    </row>
    <row r="27" spans="2:4">
      <c r="B27" s="205" t="s">
        <v>509</v>
      </c>
      <c r="C27" s="205" t="s">
        <v>501</v>
      </c>
      <c r="D27" s="205" t="s">
        <v>490</v>
      </c>
    </row>
    <row r="28" spans="2:4">
      <c r="B28" s="208" t="s">
        <v>510</v>
      </c>
      <c r="C28" s="205" t="s">
        <v>502</v>
      </c>
      <c r="D28" s="206" t="s">
        <v>534</v>
      </c>
    </row>
    <row r="29" spans="2:4">
      <c r="B29" s="205" t="s">
        <v>511</v>
      </c>
      <c r="C29" s="205" t="s">
        <v>503</v>
      </c>
      <c r="D29" s="206" t="s">
        <v>535</v>
      </c>
    </row>
    <row r="30" spans="2:4" ht="25.5">
      <c r="B30" s="205" t="s">
        <v>512</v>
      </c>
      <c r="C30" s="205" t="s">
        <v>504</v>
      </c>
      <c r="D30" s="206" t="s">
        <v>536</v>
      </c>
    </row>
    <row r="31" spans="2:4">
      <c r="B31" s="205" t="s">
        <v>513</v>
      </c>
      <c r="C31" s="205" t="s">
        <v>505</v>
      </c>
      <c r="D31" s="206" t="s">
        <v>537</v>
      </c>
    </row>
    <row r="32" spans="2:4" ht="25.5">
      <c r="B32" s="205" t="s">
        <v>514</v>
      </c>
      <c r="C32" s="205" t="s">
        <v>506</v>
      </c>
      <c r="D32" s="205" t="s">
        <v>491</v>
      </c>
    </row>
    <row r="33" spans="2:4">
      <c r="B33" s="205" t="s">
        <v>515</v>
      </c>
      <c r="C33" s="204" t="s">
        <v>480</v>
      </c>
      <c r="D33" s="206" t="s">
        <v>538</v>
      </c>
    </row>
    <row r="34" spans="2:4">
      <c r="B34" s="205" t="s">
        <v>516</v>
      </c>
      <c r="C34" s="208" t="s">
        <v>507</v>
      </c>
      <c r="D34" s="206" t="s">
        <v>539</v>
      </c>
    </row>
    <row r="35" spans="2:4">
      <c r="B35" s="205" t="s">
        <v>517</v>
      </c>
      <c r="C35" s="205" t="s">
        <v>508</v>
      </c>
      <c r="D35" s="206" t="s">
        <v>540</v>
      </c>
    </row>
    <row r="36" spans="2:4" ht="25.5">
      <c r="B36" s="209" t="s">
        <v>518</v>
      </c>
      <c r="C36" s="204" t="s">
        <v>778</v>
      </c>
      <c r="D36" s="205" t="s">
        <v>492</v>
      </c>
    </row>
    <row r="37" spans="2:4" ht="25.5">
      <c r="C37" s="205" t="s">
        <v>509</v>
      </c>
      <c r="D37" s="206" t="s">
        <v>541</v>
      </c>
    </row>
    <row r="38" spans="2:4" ht="25.5">
      <c r="C38" s="208" t="s">
        <v>510</v>
      </c>
      <c r="D38" s="206" t="s">
        <v>542</v>
      </c>
    </row>
    <row r="39" spans="2:4">
      <c r="C39" s="205" t="s">
        <v>511</v>
      </c>
      <c r="D39" s="206" t="s">
        <v>543</v>
      </c>
    </row>
    <row r="40" spans="2:4">
      <c r="C40" s="204" t="s">
        <v>482</v>
      </c>
      <c r="D40" s="204" t="s">
        <v>476</v>
      </c>
    </row>
    <row r="41" spans="2:4" ht="25.5">
      <c r="C41" s="205" t="s">
        <v>512</v>
      </c>
      <c r="D41" s="205" t="s">
        <v>493</v>
      </c>
    </row>
    <row r="42" spans="2:4" ht="25.5">
      <c r="C42" s="205" t="s">
        <v>513</v>
      </c>
      <c r="D42" s="206" t="s">
        <v>544</v>
      </c>
    </row>
    <row r="43" spans="2:4">
      <c r="C43" s="204" t="s">
        <v>614</v>
      </c>
      <c r="D43" s="206" t="s">
        <v>545</v>
      </c>
    </row>
    <row r="44" spans="2:4" ht="25.5">
      <c r="C44" s="205" t="s">
        <v>514</v>
      </c>
      <c r="D44" s="205" t="s">
        <v>494</v>
      </c>
    </row>
    <row r="45" spans="2:4">
      <c r="C45" s="204" t="s">
        <v>622</v>
      </c>
      <c r="D45" s="206" t="s">
        <v>546</v>
      </c>
    </row>
    <row r="46" spans="2:4" ht="25.5">
      <c r="C46" s="205" t="s">
        <v>515</v>
      </c>
      <c r="D46" s="206" t="s">
        <v>547</v>
      </c>
    </row>
    <row r="47" spans="2:4">
      <c r="C47" s="205" t="s">
        <v>516</v>
      </c>
      <c r="D47" s="206" t="s">
        <v>548</v>
      </c>
    </row>
    <row r="48" spans="2:4">
      <c r="C48" s="204" t="s">
        <v>483</v>
      </c>
      <c r="D48" s="206" t="s">
        <v>549</v>
      </c>
    </row>
    <row r="49" spans="3:4" ht="25.5">
      <c r="C49" s="205" t="s">
        <v>517</v>
      </c>
      <c r="D49" s="206" t="s">
        <v>550</v>
      </c>
    </row>
    <row r="50" spans="3:4">
      <c r="C50" s="209" t="s">
        <v>518</v>
      </c>
      <c r="D50" s="206" t="s">
        <v>551</v>
      </c>
    </row>
    <row r="51" spans="3:4">
      <c r="D51" s="205" t="s">
        <v>495</v>
      </c>
    </row>
    <row r="52" spans="3:4">
      <c r="D52" s="206" t="s">
        <v>552</v>
      </c>
    </row>
    <row r="53" spans="3:4">
      <c r="D53" s="205" t="s">
        <v>496</v>
      </c>
    </row>
    <row r="54" spans="3:4">
      <c r="D54" s="206" t="s">
        <v>553</v>
      </c>
    </row>
    <row r="55" spans="3:4">
      <c r="D55" s="206" t="s">
        <v>554</v>
      </c>
    </row>
    <row r="56" spans="3:4">
      <c r="D56" s="206" t="s">
        <v>555</v>
      </c>
    </row>
    <row r="57" spans="3:4">
      <c r="D57" s="206" t="s">
        <v>556</v>
      </c>
    </row>
    <row r="58" spans="3:4">
      <c r="D58" s="206" t="s">
        <v>557</v>
      </c>
    </row>
    <row r="59" spans="3:4">
      <c r="D59" s="204" t="s">
        <v>477</v>
      </c>
    </row>
    <row r="60" spans="3:4">
      <c r="D60" s="205" t="s">
        <v>497</v>
      </c>
    </row>
    <row r="61" spans="3:4">
      <c r="D61" s="206" t="s">
        <v>558</v>
      </c>
    </row>
    <row r="62" spans="3:4">
      <c r="D62" s="206" t="s">
        <v>559</v>
      </c>
    </row>
    <row r="63" spans="3:4">
      <c r="D63" s="204" t="s">
        <v>478</v>
      </c>
    </row>
    <row r="64" spans="3:4">
      <c r="D64" s="205" t="s">
        <v>498</v>
      </c>
    </row>
    <row r="65" spans="4:4">
      <c r="D65" s="206" t="s">
        <v>560</v>
      </c>
    </row>
    <row r="66" spans="4:4">
      <c r="D66" s="206" t="s">
        <v>561</v>
      </c>
    </row>
    <row r="67" spans="4:4">
      <c r="D67" s="206" t="s">
        <v>562</v>
      </c>
    </row>
    <row r="68" spans="4:4">
      <c r="D68" s="206" t="s">
        <v>563</v>
      </c>
    </row>
    <row r="69" spans="4:4">
      <c r="D69" s="206" t="s">
        <v>564</v>
      </c>
    </row>
    <row r="70" spans="4:4">
      <c r="D70" s="206" t="s">
        <v>565</v>
      </c>
    </row>
    <row r="71" spans="4:4">
      <c r="D71" s="205" t="s">
        <v>499</v>
      </c>
    </row>
    <row r="72" spans="4:4">
      <c r="D72" s="206" t="s">
        <v>566</v>
      </c>
    </row>
    <row r="73" spans="4:4">
      <c r="D73" s="206" t="s">
        <v>567</v>
      </c>
    </row>
    <row r="74" spans="4:4">
      <c r="D74" s="206" t="s">
        <v>568</v>
      </c>
    </row>
    <row r="75" spans="4:4">
      <c r="D75" s="206" t="s">
        <v>569</v>
      </c>
    </row>
    <row r="76" spans="4:4">
      <c r="D76" s="206" t="s">
        <v>570</v>
      </c>
    </row>
    <row r="77" spans="4:4">
      <c r="D77" s="206" t="s">
        <v>571</v>
      </c>
    </row>
    <row r="78" spans="4:4">
      <c r="D78" s="206" t="s">
        <v>572</v>
      </c>
    </row>
    <row r="79" spans="4:4">
      <c r="D79" s="206" t="s">
        <v>573</v>
      </c>
    </row>
    <row r="80" spans="4:4">
      <c r="D80" s="206" t="s">
        <v>574</v>
      </c>
    </row>
    <row r="81" spans="4:4">
      <c r="D81" s="204" t="s">
        <v>479</v>
      </c>
    </row>
    <row r="82" spans="4:4">
      <c r="D82" s="205" t="s">
        <v>500</v>
      </c>
    </row>
    <row r="83" spans="4:4">
      <c r="D83" s="206" t="s">
        <v>575</v>
      </c>
    </row>
    <row r="84" spans="4:4">
      <c r="D84" s="206" t="s">
        <v>576</v>
      </c>
    </row>
    <row r="85" spans="4:4">
      <c r="D85" s="206" t="s">
        <v>577</v>
      </c>
    </row>
    <row r="86" spans="4:4">
      <c r="D86" s="206" t="s">
        <v>578</v>
      </c>
    </row>
    <row r="87" spans="4:4">
      <c r="D87" s="205" t="s">
        <v>501</v>
      </c>
    </row>
    <row r="88" spans="4:4">
      <c r="D88" s="206" t="s">
        <v>579</v>
      </c>
    </row>
    <row r="89" spans="4:4">
      <c r="D89" s="205" t="s">
        <v>502</v>
      </c>
    </row>
    <row r="90" spans="4:4">
      <c r="D90" s="206" t="s">
        <v>580</v>
      </c>
    </row>
    <row r="91" spans="4:4">
      <c r="D91" s="205" t="s">
        <v>503</v>
      </c>
    </row>
    <row r="92" spans="4:4">
      <c r="D92" s="206" t="s">
        <v>581</v>
      </c>
    </row>
    <row r="93" spans="4:4">
      <c r="D93" s="206" t="s">
        <v>582</v>
      </c>
    </row>
    <row r="94" spans="4:4">
      <c r="D94" s="206" t="s">
        <v>583</v>
      </c>
    </row>
    <row r="95" spans="4:4">
      <c r="D95" s="206" t="s">
        <v>584</v>
      </c>
    </row>
    <row r="96" spans="4:4">
      <c r="D96" s="205" t="s">
        <v>504</v>
      </c>
    </row>
    <row r="97" spans="4:4">
      <c r="D97" s="206" t="s">
        <v>585</v>
      </c>
    </row>
    <row r="98" spans="4:4">
      <c r="D98" s="205" t="s">
        <v>505</v>
      </c>
    </row>
    <row r="99" spans="4:4">
      <c r="D99" s="206" t="s">
        <v>586</v>
      </c>
    </row>
    <row r="100" spans="4:4">
      <c r="D100" s="206" t="s">
        <v>587</v>
      </c>
    </row>
    <row r="101" spans="4:4">
      <c r="D101" s="205" t="s">
        <v>506</v>
      </c>
    </row>
    <row r="102" spans="4:4">
      <c r="D102" s="206" t="s">
        <v>588</v>
      </c>
    </row>
    <row r="103" spans="4:4">
      <c r="D103" s="204" t="s">
        <v>480</v>
      </c>
    </row>
    <row r="104" spans="4:4">
      <c r="D104" s="208" t="s">
        <v>507</v>
      </c>
    </row>
    <row r="105" spans="4:4">
      <c r="D105" s="206" t="s">
        <v>589</v>
      </c>
    </row>
    <row r="106" spans="4:4">
      <c r="D106" s="206" t="s">
        <v>590</v>
      </c>
    </row>
    <row r="107" spans="4:4">
      <c r="D107" s="206" t="s">
        <v>591</v>
      </c>
    </row>
    <row r="108" spans="4:4">
      <c r="D108" s="205" t="s">
        <v>508</v>
      </c>
    </row>
    <row r="109" spans="4:4">
      <c r="D109" s="206" t="s">
        <v>592</v>
      </c>
    </row>
    <row r="110" spans="4:4">
      <c r="D110" s="206" t="s">
        <v>593</v>
      </c>
    </row>
    <row r="111" spans="4:4">
      <c r="D111" s="206" t="s">
        <v>594</v>
      </c>
    </row>
    <row r="112" spans="4:4">
      <c r="D112" s="206" t="s">
        <v>595</v>
      </c>
    </row>
    <row r="113" spans="4:4">
      <c r="D113" s="204" t="s">
        <v>481</v>
      </c>
    </row>
    <row r="114" spans="4:4">
      <c r="D114" s="205" t="s">
        <v>509</v>
      </c>
    </row>
    <row r="115" spans="4:4">
      <c r="D115" s="206" t="s">
        <v>596</v>
      </c>
    </row>
    <row r="116" spans="4:4">
      <c r="D116" s="206" t="s">
        <v>597</v>
      </c>
    </row>
    <row r="117" spans="4:4">
      <c r="D117" s="206" t="s">
        <v>598</v>
      </c>
    </row>
    <row r="118" spans="4:4">
      <c r="D118" s="208" t="s">
        <v>510</v>
      </c>
    </row>
    <row r="119" spans="4:4">
      <c r="D119" s="206" t="s">
        <v>599</v>
      </c>
    </row>
    <row r="120" spans="4:4">
      <c r="D120" s="206" t="s">
        <v>600</v>
      </c>
    </row>
    <row r="121" spans="4:4" ht="30">
      <c r="D121" s="206" t="s">
        <v>601</v>
      </c>
    </row>
    <row r="122" spans="4:4">
      <c r="D122" s="206" t="s">
        <v>602</v>
      </c>
    </row>
    <row r="123" spans="4:4">
      <c r="D123" s="206" t="s">
        <v>603</v>
      </c>
    </row>
    <row r="124" spans="4:4">
      <c r="D124" s="206" t="s">
        <v>604</v>
      </c>
    </row>
    <row r="125" spans="4:4">
      <c r="D125" s="206" t="s">
        <v>605</v>
      </c>
    </row>
    <row r="126" spans="4:4">
      <c r="D126" s="206" t="s">
        <v>606</v>
      </c>
    </row>
    <row r="127" spans="4:4">
      <c r="D127" s="206" t="s">
        <v>607</v>
      </c>
    </row>
    <row r="128" spans="4:4">
      <c r="D128" s="205" t="s">
        <v>511</v>
      </c>
    </row>
    <row r="129" spans="4:4">
      <c r="D129" s="206" t="s">
        <v>608</v>
      </c>
    </row>
    <row r="130" spans="4:4">
      <c r="D130" s="204" t="s">
        <v>482</v>
      </c>
    </row>
    <row r="131" spans="4:4">
      <c r="D131" s="205" t="s">
        <v>512</v>
      </c>
    </row>
    <row r="132" spans="4:4">
      <c r="D132" s="206" t="s">
        <v>609</v>
      </c>
    </row>
    <row r="133" spans="4:4">
      <c r="D133" s="206" t="s">
        <v>610</v>
      </c>
    </row>
    <row r="134" spans="4:4">
      <c r="D134" s="206" t="s">
        <v>611</v>
      </c>
    </row>
    <row r="135" spans="4:4">
      <c r="D135" s="205" t="s">
        <v>513</v>
      </c>
    </row>
    <row r="136" spans="4:4">
      <c r="D136" s="206" t="s">
        <v>612</v>
      </c>
    </row>
    <row r="137" spans="4:4">
      <c r="D137" s="206" t="s">
        <v>613</v>
      </c>
    </row>
    <row r="138" spans="4:4">
      <c r="D138" s="204" t="s">
        <v>614</v>
      </c>
    </row>
    <row r="139" spans="4:4">
      <c r="D139" s="205" t="s">
        <v>514</v>
      </c>
    </row>
    <row r="140" spans="4:4">
      <c r="D140" s="206" t="s">
        <v>615</v>
      </c>
    </row>
    <row r="141" spans="4:4">
      <c r="D141" s="206" t="s">
        <v>616</v>
      </c>
    </row>
    <row r="142" spans="4:4">
      <c r="D142" s="206" t="s">
        <v>617</v>
      </c>
    </row>
    <row r="143" spans="4:4">
      <c r="D143" s="206" t="s">
        <v>618</v>
      </c>
    </row>
    <row r="144" spans="4:4">
      <c r="D144" s="206" t="s">
        <v>619</v>
      </c>
    </row>
    <row r="145" spans="4:4">
      <c r="D145" s="206" t="s">
        <v>620</v>
      </c>
    </row>
    <row r="146" spans="4:4">
      <c r="D146" s="206" t="s">
        <v>621</v>
      </c>
    </row>
    <row r="147" spans="4:4">
      <c r="D147" s="204" t="s">
        <v>622</v>
      </c>
    </row>
    <row r="148" spans="4:4">
      <c r="D148" s="205" t="s">
        <v>515</v>
      </c>
    </row>
    <row r="149" spans="4:4">
      <c r="D149" s="234" t="s">
        <v>639</v>
      </c>
    </row>
    <row r="150" spans="4:4">
      <c r="D150" s="206" t="s">
        <v>623</v>
      </c>
    </row>
    <row r="151" spans="4:4" ht="30">
      <c r="D151" s="206" t="s">
        <v>624</v>
      </c>
    </row>
    <row r="152" spans="4:4">
      <c r="D152" s="205" t="s">
        <v>516</v>
      </c>
    </row>
    <row r="153" spans="4:4">
      <c r="D153" s="206" t="s">
        <v>625</v>
      </c>
    </row>
    <row r="154" spans="4:4">
      <c r="D154" s="204" t="s">
        <v>483</v>
      </c>
    </row>
    <row r="155" spans="4:4">
      <c r="D155" s="205" t="s">
        <v>517</v>
      </c>
    </row>
    <row r="156" spans="4:4">
      <c r="D156" s="206" t="s">
        <v>626</v>
      </c>
    </row>
    <row r="157" spans="4:4">
      <c r="D157" s="206" t="s">
        <v>627</v>
      </c>
    </row>
    <row r="158" spans="4:4">
      <c r="D158" s="206" t="s">
        <v>628</v>
      </c>
    </row>
    <row r="159" spans="4:4">
      <c r="D159" s="206" t="s">
        <v>629</v>
      </c>
    </row>
    <row r="160" spans="4:4">
      <c r="D160" s="206" t="s">
        <v>630</v>
      </c>
    </row>
    <row r="161" spans="4:4">
      <c r="D161" s="209" t="s">
        <v>518</v>
      </c>
    </row>
    <row r="162" spans="4:4">
      <c r="D162" s="206" t="s">
        <v>631</v>
      </c>
    </row>
    <row r="163" spans="4:4">
      <c r="D163" s="206" t="s">
        <v>632</v>
      </c>
    </row>
    <row r="164" spans="4:4">
      <c r="D164" s="206" t="s">
        <v>633</v>
      </c>
    </row>
    <row r="165" spans="4:4">
      <c r="D165" t="s">
        <v>413</v>
      </c>
    </row>
    <row r="166" spans="4:4">
      <c r="D166" t="s">
        <v>413</v>
      </c>
    </row>
    <row r="167" spans="4:4">
      <c r="D167" t="s">
        <v>413</v>
      </c>
    </row>
    <row r="168" spans="4:4">
      <c r="D168" t="s">
        <v>413</v>
      </c>
    </row>
    <row r="169" spans="4:4">
      <c r="D169" t="s">
        <v>413</v>
      </c>
    </row>
    <row r="170" spans="4:4">
      <c r="D170" t="s">
        <v>413</v>
      </c>
    </row>
    <row r="171" spans="4:4">
      <c r="D171" t="s">
        <v>413</v>
      </c>
    </row>
    <row r="172" spans="4:4">
      <c r="D172" t="s">
        <v>413</v>
      </c>
    </row>
    <row r="173" spans="4:4">
      <c r="D173" t="s">
        <v>413</v>
      </c>
    </row>
    <row r="174" spans="4:4">
      <c r="D174" t="s">
        <v>413</v>
      </c>
    </row>
    <row r="175" spans="4:4">
      <c r="D175" t="s">
        <v>413</v>
      </c>
    </row>
    <row r="176" spans="4:4">
      <c r="D176" t="s">
        <v>413</v>
      </c>
    </row>
    <row r="177" spans="4:4">
      <c r="D177" t="s">
        <v>413</v>
      </c>
    </row>
    <row r="178" spans="4:4">
      <c r="D178" t="s">
        <v>413</v>
      </c>
    </row>
    <row r="179" spans="4:4">
      <c r="D179" t="s">
        <v>413</v>
      </c>
    </row>
    <row r="180" spans="4:4">
      <c r="D180" t="s">
        <v>413</v>
      </c>
    </row>
    <row r="181" spans="4:4">
      <c r="D181" t="s">
        <v>413</v>
      </c>
    </row>
    <row r="182" spans="4:4">
      <c r="D182" t="s">
        <v>413</v>
      </c>
    </row>
    <row r="183" spans="4:4">
      <c r="D183" t="s">
        <v>413</v>
      </c>
    </row>
    <row r="184" spans="4:4">
      <c r="D184" t="s">
        <v>413</v>
      </c>
    </row>
    <row r="185" spans="4:4">
      <c r="D185" t="s">
        <v>413</v>
      </c>
    </row>
    <row r="186" spans="4:4">
      <c r="D186" t="s">
        <v>413</v>
      </c>
    </row>
    <row r="187" spans="4:4">
      <c r="D187" t="s">
        <v>413</v>
      </c>
    </row>
    <row r="188" spans="4:4">
      <c r="D188" t="s">
        <v>413</v>
      </c>
    </row>
    <row r="189" spans="4:4">
      <c r="D189" t="s">
        <v>413</v>
      </c>
    </row>
    <row r="190" spans="4:4">
      <c r="D190" t="s">
        <v>413</v>
      </c>
    </row>
    <row r="191" spans="4:4">
      <c r="D191" t="s">
        <v>413</v>
      </c>
    </row>
    <row r="192" spans="4:4">
      <c r="D192" t="s">
        <v>413</v>
      </c>
    </row>
    <row r="193" spans="4:4">
      <c r="D193" t="s">
        <v>413</v>
      </c>
    </row>
    <row r="194" spans="4:4">
      <c r="D194" t="s">
        <v>413</v>
      </c>
    </row>
    <row r="195" spans="4:4">
      <c r="D195" t="s">
        <v>413</v>
      </c>
    </row>
    <row r="196" spans="4:4">
      <c r="D196" t="s">
        <v>413</v>
      </c>
    </row>
    <row r="197" spans="4:4">
      <c r="D197" t="s">
        <v>413</v>
      </c>
    </row>
    <row r="198" spans="4:4">
      <c r="D198" t="s">
        <v>413</v>
      </c>
    </row>
    <row r="199" spans="4:4">
      <c r="D199" t="s">
        <v>413</v>
      </c>
    </row>
    <row r="200" spans="4:4">
      <c r="D200" t="s">
        <v>413</v>
      </c>
    </row>
    <row r="201" spans="4:4">
      <c r="D201" t="s">
        <v>413</v>
      </c>
    </row>
    <row r="202" spans="4:4">
      <c r="D202" t="s">
        <v>413</v>
      </c>
    </row>
    <row r="203" spans="4:4">
      <c r="D203" t="s">
        <v>413</v>
      </c>
    </row>
    <row r="204" spans="4:4">
      <c r="D204" t="s">
        <v>413</v>
      </c>
    </row>
    <row r="205" spans="4:4">
      <c r="D205" t="s">
        <v>413</v>
      </c>
    </row>
    <row r="206" spans="4:4">
      <c r="D206" t="s">
        <v>413</v>
      </c>
    </row>
    <row r="207" spans="4:4">
      <c r="D207" t="s">
        <v>413</v>
      </c>
    </row>
    <row r="208" spans="4:4">
      <c r="D208" t="s">
        <v>413</v>
      </c>
    </row>
    <row r="209" spans="4:4">
      <c r="D209" t="s">
        <v>413</v>
      </c>
    </row>
    <row r="210" spans="4:4">
      <c r="D210" t="s">
        <v>413</v>
      </c>
    </row>
    <row r="211" spans="4:4">
      <c r="D211" t="s">
        <v>413</v>
      </c>
    </row>
    <row r="212" spans="4:4">
      <c r="D212" t="s">
        <v>413</v>
      </c>
    </row>
    <row r="213" spans="4:4">
      <c r="D213" t="s">
        <v>413</v>
      </c>
    </row>
    <row r="214" spans="4:4">
      <c r="D214" t="s">
        <v>413</v>
      </c>
    </row>
    <row r="215" spans="4:4">
      <c r="D215" t="s">
        <v>413</v>
      </c>
    </row>
    <row r="216" spans="4:4">
      <c r="D216" t="s">
        <v>413</v>
      </c>
    </row>
    <row r="217" spans="4:4">
      <c r="D217" t="s">
        <v>413</v>
      </c>
    </row>
    <row r="218" spans="4:4">
      <c r="D218" t="s">
        <v>413</v>
      </c>
    </row>
    <row r="219" spans="4:4">
      <c r="D219" t="s">
        <v>413</v>
      </c>
    </row>
    <row r="220" spans="4:4">
      <c r="D220" t="s">
        <v>413</v>
      </c>
    </row>
    <row r="221" spans="4:4">
      <c r="D221" t="s">
        <v>413</v>
      </c>
    </row>
    <row r="222" spans="4:4">
      <c r="D222" t="s">
        <v>413</v>
      </c>
    </row>
    <row r="223" spans="4:4">
      <c r="D223" t="s">
        <v>413</v>
      </c>
    </row>
    <row r="224" spans="4:4">
      <c r="D224" t="s">
        <v>413</v>
      </c>
    </row>
    <row r="225" spans="4:4">
      <c r="D225" t="s">
        <v>413</v>
      </c>
    </row>
    <row r="226" spans="4:4">
      <c r="D226" t="s">
        <v>413</v>
      </c>
    </row>
    <row r="227" spans="4:4">
      <c r="D227" t="s">
        <v>413</v>
      </c>
    </row>
    <row r="228" spans="4:4">
      <c r="D228" t="s">
        <v>413</v>
      </c>
    </row>
    <row r="229" spans="4:4">
      <c r="D229" t="s">
        <v>413</v>
      </c>
    </row>
    <row r="230" spans="4:4">
      <c r="D230" t="s">
        <v>413</v>
      </c>
    </row>
    <row r="231" spans="4:4">
      <c r="D231" t="s">
        <v>413</v>
      </c>
    </row>
    <row r="232" spans="4:4">
      <c r="D232" t="s">
        <v>413</v>
      </c>
    </row>
    <row r="233" spans="4:4">
      <c r="D233" t="s">
        <v>413</v>
      </c>
    </row>
    <row r="234" spans="4:4">
      <c r="D234" t="s">
        <v>413</v>
      </c>
    </row>
    <row r="235" spans="4:4">
      <c r="D235" t="s">
        <v>413</v>
      </c>
    </row>
    <row r="236" spans="4:4">
      <c r="D236" t="s">
        <v>413</v>
      </c>
    </row>
    <row r="237" spans="4:4">
      <c r="D237" t="s">
        <v>413</v>
      </c>
    </row>
    <row r="238" spans="4:4">
      <c r="D238" t="s">
        <v>413</v>
      </c>
    </row>
    <row r="239" spans="4:4">
      <c r="D239" t="s">
        <v>413</v>
      </c>
    </row>
    <row r="240" spans="4:4">
      <c r="D240" t="s">
        <v>413</v>
      </c>
    </row>
    <row r="241" spans="4:4">
      <c r="D241" t="s">
        <v>413</v>
      </c>
    </row>
    <row r="242" spans="4:4">
      <c r="D242" t="s">
        <v>413</v>
      </c>
    </row>
    <row r="243" spans="4:4">
      <c r="D243" t="s">
        <v>413</v>
      </c>
    </row>
    <row r="244" spans="4:4">
      <c r="D244" t="s">
        <v>413</v>
      </c>
    </row>
    <row r="245" spans="4:4">
      <c r="D245" t="s">
        <v>413</v>
      </c>
    </row>
    <row r="246" spans="4:4">
      <c r="D246" t="s">
        <v>413</v>
      </c>
    </row>
    <row r="247" spans="4:4">
      <c r="D247" t="s">
        <v>413</v>
      </c>
    </row>
    <row r="248" spans="4:4">
      <c r="D248" t="s">
        <v>413</v>
      </c>
    </row>
    <row r="249" spans="4:4">
      <c r="D249" t="s">
        <v>413</v>
      </c>
    </row>
    <row r="250" spans="4:4">
      <c r="D250" t="s">
        <v>413</v>
      </c>
    </row>
    <row r="251" spans="4:4">
      <c r="D251" t="s">
        <v>413</v>
      </c>
    </row>
    <row r="252" spans="4:4">
      <c r="D252" t="s">
        <v>413</v>
      </c>
    </row>
    <row r="253" spans="4:4">
      <c r="D253" t="s">
        <v>413</v>
      </c>
    </row>
    <row r="254" spans="4:4">
      <c r="D254" t="s">
        <v>413</v>
      </c>
    </row>
    <row r="255" spans="4:4">
      <c r="D255" t="s">
        <v>413</v>
      </c>
    </row>
    <row r="256" spans="4:4">
      <c r="D256" t="s">
        <v>413</v>
      </c>
    </row>
    <row r="257" spans="4:4">
      <c r="D257" t="s">
        <v>413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9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20" customWidth="1"/>
    <col min="2" max="2" width="23.42578125" style="20" customWidth="1"/>
    <col min="3" max="3" width="20.5703125" style="20" customWidth="1"/>
    <col min="4" max="4" width="3" style="20" customWidth="1"/>
    <col min="5" max="5" width="17.85546875" style="20" customWidth="1"/>
    <col min="6" max="6" width="3" style="20" customWidth="1"/>
    <col min="7" max="7" width="18.42578125" style="20" customWidth="1"/>
    <col min="8" max="8" width="3" style="20" customWidth="1"/>
    <col min="9" max="9" width="18.140625" style="20" customWidth="1"/>
    <col min="10" max="10" width="3" style="20" customWidth="1"/>
    <col min="11" max="11" width="18" style="20" customWidth="1"/>
    <col min="12" max="12" width="3" style="20" customWidth="1"/>
    <col min="13" max="13" width="4" style="20" customWidth="1"/>
    <col min="14" max="14" width="39.5703125" style="21" customWidth="1"/>
    <col min="15" max="15" width="11.5703125" style="21"/>
    <col min="16" max="16" width="15.7109375" style="21" hidden="1" customWidth="1"/>
    <col min="17" max="16384" width="11.5703125" style="20"/>
  </cols>
  <sheetData>
    <row r="1" spans="2:16" ht="27" customHeight="1">
      <c r="B1" s="625" t="s">
        <v>157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2:16" ht="37.15" customHeight="1">
      <c r="B2" s="623" t="s">
        <v>158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2:16" ht="26.45" customHeight="1">
      <c r="B3" s="22"/>
      <c r="C3" s="620" t="s">
        <v>156</v>
      </c>
      <c r="D3" s="621"/>
      <c r="E3" s="621"/>
      <c r="F3" s="621"/>
      <c r="G3" s="621"/>
      <c r="H3" s="621"/>
      <c r="I3" s="621"/>
      <c r="J3" s="621"/>
      <c r="K3" s="621"/>
      <c r="L3" s="622"/>
      <c r="N3" s="23"/>
      <c r="O3" s="23"/>
      <c r="P3" s="23"/>
    </row>
    <row r="4" spans="2:16" ht="46.9" customHeight="1">
      <c r="B4" s="24" t="s">
        <v>152</v>
      </c>
      <c r="C4" s="634" t="s">
        <v>122</v>
      </c>
      <c r="D4" s="635"/>
      <c r="E4" s="631" t="s">
        <v>123</v>
      </c>
      <c r="F4" s="631"/>
      <c r="G4" s="631" t="s">
        <v>124</v>
      </c>
      <c r="H4" s="631"/>
      <c r="I4" s="631" t="s">
        <v>125</v>
      </c>
      <c r="J4" s="631"/>
      <c r="K4" s="631" t="s">
        <v>126</v>
      </c>
      <c r="L4" s="631"/>
    </row>
    <row r="5" spans="2:16">
      <c r="B5" s="628" t="s">
        <v>153</v>
      </c>
      <c r="C5" s="633" t="s">
        <v>127</v>
      </c>
      <c r="D5" s="25"/>
      <c r="E5" s="384" t="s">
        <v>128</v>
      </c>
      <c r="F5" s="25"/>
      <c r="G5" s="384" t="s">
        <v>131</v>
      </c>
      <c r="H5" s="25"/>
      <c r="I5" s="384" t="s">
        <v>130</v>
      </c>
      <c r="J5" s="25"/>
      <c r="K5" s="384" t="s">
        <v>129</v>
      </c>
      <c r="L5" s="26"/>
    </row>
    <row r="6" spans="2:16" ht="45.6" customHeight="1" thickBot="1">
      <c r="B6" s="629"/>
      <c r="C6" s="630"/>
      <c r="D6" s="27"/>
      <c r="E6" s="630"/>
      <c r="F6" s="27"/>
      <c r="G6" s="630"/>
      <c r="H6" s="27"/>
      <c r="I6" s="630"/>
      <c r="J6" s="27"/>
      <c r="K6" s="630"/>
      <c r="L6" s="28"/>
      <c r="P6" s="34">
        <v>0</v>
      </c>
    </row>
    <row r="7" spans="2:16" ht="17.45" customHeight="1" thickTop="1">
      <c r="B7" s="628" t="s">
        <v>159</v>
      </c>
      <c r="C7" s="632" t="s">
        <v>132</v>
      </c>
      <c r="D7" s="30"/>
      <c r="E7" s="383" t="s">
        <v>133</v>
      </c>
      <c r="F7" s="31"/>
      <c r="G7" s="383" t="s">
        <v>134</v>
      </c>
      <c r="H7" s="31"/>
      <c r="I7" s="632" t="s">
        <v>135</v>
      </c>
      <c r="J7" s="31"/>
      <c r="K7" s="383" t="s">
        <v>136</v>
      </c>
      <c r="L7" s="26"/>
      <c r="N7" s="626" t="s">
        <v>214</v>
      </c>
      <c r="P7" s="32" t="str">
        <f>IF($P$6=0,"",IF(OR($P$6=1,$P$6=2,$P$6=7,$P$6=12,$P$6=16,),Datos!R2,""))</f>
        <v/>
      </c>
    </row>
    <row r="8" spans="2:16" ht="45" customHeight="1" thickBot="1">
      <c r="B8" s="629"/>
      <c r="C8" s="630"/>
      <c r="D8" s="27"/>
      <c r="E8" s="630"/>
      <c r="F8" s="27"/>
      <c r="G8" s="630"/>
      <c r="H8" s="27"/>
      <c r="I8" s="630"/>
      <c r="J8" s="27"/>
      <c r="K8" s="630"/>
      <c r="L8" s="28"/>
      <c r="N8" s="627"/>
      <c r="P8" s="32" t="str">
        <f>IF($P$6=0,"",IF(OR($P$6=3,$P$6=21,$P$6=8,$P$6=25,$P$6=17,),Datos!R3,""))</f>
        <v/>
      </c>
    </row>
    <row r="9" spans="2:16" ht="17.45" customHeight="1" thickTop="1">
      <c r="B9" s="628" t="s">
        <v>160</v>
      </c>
      <c r="C9" s="383" t="s">
        <v>147</v>
      </c>
      <c r="D9" s="31"/>
      <c r="E9" s="383" t="s">
        <v>148</v>
      </c>
      <c r="F9" s="31"/>
      <c r="G9" s="383" t="s">
        <v>149</v>
      </c>
      <c r="H9" s="31"/>
      <c r="I9" s="632" t="s">
        <v>150</v>
      </c>
      <c r="J9" s="31"/>
      <c r="K9" s="383" t="s">
        <v>151</v>
      </c>
      <c r="L9" s="26"/>
      <c r="N9" s="4"/>
      <c r="P9" s="32" t="str">
        <f>IF($P$6=0,"",IF(OR($P$6=4,$P$6=22,$P$6=9,$P$6=13,$P$6=18,),Datos!R4,""))</f>
        <v/>
      </c>
    </row>
    <row r="10" spans="2:16" ht="48" customHeight="1">
      <c r="B10" s="629"/>
      <c r="C10" s="630"/>
      <c r="D10" s="27"/>
      <c r="E10" s="630"/>
      <c r="F10" s="27"/>
      <c r="G10" s="630"/>
      <c r="H10" s="27"/>
      <c r="I10" s="630"/>
      <c r="J10" s="27"/>
      <c r="K10" s="630"/>
      <c r="L10" s="28"/>
      <c r="N10" s="5"/>
      <c r="P10" s="32" t="str">
        <f>IF($P$6=0,"",IF(OR($P$6=5,$P$6=23,$P$6=10,$P$6=14,$P$6=19,),Datos!R5,""))</f>
        <v/>
      </c>
    </row>
    <row r="11" spans="2:16" ht="17.45" customHeight="1">
      <c r="B11" s="628" t="s">
        <v>154</v>
      </c>
      <c r="C11" s="383" t="s">
        <v>137</v>
      </c>
      <c r="D11" s="31"/>
      <c r="E11" s="383" t="s">
        <v>141</v>
      </c>
      <c r="F11" s="31"/>
      <c r="G11" s="383" t="s">
        <v>138</v>
      </c>
      <c r="H11" s="31"/>
      <c r="I11" s="632" t="s">
        <v>139</v>
      </c>
      <c r="J11" s="31"/>
      <c r="K11" s="383" t="s">
        <v>140</v>
      </c>
      <c r="L11" s="26"/>
      <c r="P11" s="32" t="str">
        <f>IF($P$6=0,"",IF(OR($P$6=6,$P$6=24,$P$6=11,$P$6=15,$P$6=20,),Datos!R6,""))</f>
        <v/>
      </c>
    </row>
    <row r="12" spans="2:16" ht="63.6" customHeight="1">
      <c r="B12" s="629"/>
      <c r="C12" s="630"/>
      <c r="D12" s="27"/>
      <c r="E12" s="630"/>
      <c r="F12" s="27"/>
      <c r="G12" s="630"/>
      <c r="H12" s="27"/>
      <c r="I12" s="630"/>
      <c r="J12" s="27"/>
      <c r="K12" s="630"/>
      <c r="L12" s="28"/>
    </row>
    <row r="13" spans="2:16" ht="17.45" customHeight="1">
      <c r="B13" s="628" t="s">
        <v>155</v>
      </c>
      <c r="C13" s="383" t="s">
        <v>142</v>
      </c>
      <c r="D13" s="31"/>
      <c r="E13" s="383" t="s">
        <v>143</v>
      </c>
      <c r="F13" s="31"/>
      <c r="G13" s="383" t="s">
        <v>146</v>
      </c>
      <c r="H13" s="31"/>
      <c r="I13" s="383" t="s">
        <v>144</v>
      </c>
      <c r="J13" s="31"/>
      <c r="K13" s="383" t="s">
        <v>145</v>
      </c>
      <c r="L13" s="26"/>
      <c r="P13" s="32" t="str">
        <f>IF(P7&lt;&gt;"",P7,IF(P8&lt;&gt;"",P8,IF(P9&lt;&gt;"",P9,IF(P10&lt;&gt;"",P10,IF(P11&lt;&gt;"",P11,"")))))</f>
        <v/>
      </c>
    </row>
    <row r="14" spans="2:16" ht="45.6" customHeight="1">
      <c r="B14" s="629"/>
      <c r="C14" s="630"/>
      <c r="D14" s="27"/>
      <c r="E14" s="630"/>
      <c r="F14" s="27"/>
      <c r="G14" s="630"/>
      <c r="H14" s="27"/>
      <c r="I14" s="630"/>
      <c r="J14" s="27"/>
      <c r="K14" s="630"/>
      <c r="L14" s="28"/>
    </row>
    <row r="19" spans="3:4">
      <c r="C19" s="33"/>
      <c r="D19" s="33"/>
    </row>
    <row r="20" spans="3:4">
      <c r="C20" s="33"/>
      <c r="D20" s="33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 xr:uid="{00000000-0004-0000-1300-000000000000}"/>
    <hyperlink ref="N7:N8" location="Riesgo6!E67" display="Para regresar a la caracterización del riesgo 6" xr:uid="{00000000-0004-0000-1300-000001000000}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20" customWidth="1"/>
    <col min="2" max="2" width="23.42578125" style="20" customWidth="1"/>
    <col min="3" max="3" width="20.5703125" style="20" customWidth="1"/>
    <col min="4" max="4" width="3" style="20" customWidth="1"/>
    <col min="5" max="5" width="17.85546875" style="20" customWidth="1"/>
    <col min="6" max="6" width="3" style="20" customWidth="1"/>
    <col min="7" max="7" width="18.42578125" style="20" customWidth="1"/>
    <col min="8" max="8" width="3" style="20" customWidth="1"/>
    <col min="9" max="9" width="18.140625" style="20" customWidth="1"/>
    <col min="10" max="10" width="3" style="20" customWidth="1"/>
    <col min="11" max="11" width="18" style="20" customWidth="1"/>
    <col min="12" max="12" width="3" style="20" customWidth="1"/>
    <col min="13" max="13" width="4" style="20" customWidth="1"/>
    <col min="14" max="14" width="39.5703125" style="21" customWidth="1"/>
    <col min="15" max="15" width="11.5703125" style="21"/>
    <col min="16" max="16" width="15.7109375" style="21" hidden="1" customWidth="1"/>
    <col min="17" max="16384" width="11.5703125" style="20"/>
  </cols>
  <sheetData>
    <row r="1" spans="2:16" ht="27" customHeight="1">
      <c r="B1" s="625" t="s">
        <v>157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2:16" ht="37.15" customHeight="1">
      <c r="B2" s="623" t="s">
        <v>158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2:16" ht="26.45" customHeight="1">
      <c r="B3" s="22"/>
      <c r="C3" s="620" t="s">
        <v>156</v>
      </c>
      <c r="D3" s="621"/>
      <c r="E3" s="621"/>
      <c r="F3" s="621"/>
      <c r="G3" s="621"/>
      <c r="H3" s="621"/>
      <c r="I3" s="621"/>
      <c r="J3" s="621"/>
      <c r="K3" s="621"/>
      <c r="L3" s="622"/>
      <c r="N3" s="23"/>
      <c r="O3" s="23"/>
      <c r="P3" s="23"/>
    </row>
    <row r="4" spans="2:16" ht="46.9" customHeight="1">
      <c r="B4" s="24" t="s">
        <v>152</v>
      </c>
      <c r="C4" s="634" t="s">
        <v>122</v>
      </c>
      <c r="D4" s="635"/>
      <c r="E4" s="631" t="s">
        <v>123</v>
      </c>
      <c r="F4" s="631"/>
      <c r="G4" s="631" t="s">
        <v>124</v>
      </c>
      <c r="H4" s="631"/>
      <c r="I4" s="631" t="s">
        <v>125</v>
      </c>
      <c r="J4" s="631"/>
      <c r="K4" s="631" t="s">
        <v>126</v>
      </c>
      <c r="L4" s="631"/>
    </row>
    <row r="5" spans="2:16">
      <c r="B5" s="628" t="s">
        <v>153</v>
      </c>
      <c r="C5" s="633" t="s">
        <v>127</v>
      </c>
      <c r="D5" s="25"/>
      <c r="E5" s="384" t="s">
        <v>128</v>
      </c>
      <c r="F5" s="25"/>
      <c r="G5" s="384" t="s">
        <v>131</v>
      </c>
      <c r="H5" s="25"/>
      <c r="I5" s="384" t="s">
        <v>130</v>
      </c>
      <c r="J5" s="25"/>
      <c r="K5" s="384" t="s">
        <v>129</v>
      </c>
      <c r="L5" s="26"/>
    </row>
    <row r="6" spans="2:16" ht="45.6" customHeight="1" thickBot="1">
      <c r="B6" s="629"/>
      <c r="C6" s="630"/>
      <c r="D6" s="27"/>
      <c r="E6" s="630"/>
      <c r="F6" s="27"/>
      <c r="G6" s="630"/>
      <c r="H6" s="27"/>
      <c r="I6" s="630"/>
      <c r="J6" s="27"/>
      <c r="K6" s="630"/>
      <c r="L6" s="28"/>
      <c r="P6" s="34">
        <v>0</v>
      </c>
    </row>
    <row r="7" spans="2:16" ht="17.45" customHeight="1" thickTop="1">
      <c r="B7" s="628" t="s">
        <v>159</v>
      </c>
      <c r="C7" s="632" t="s">
        <v>132</v>
      </c>
      <c r="D7" s="30"/>
      <c r="E7" s="383" t="s">
        <v>133</v>
      </c>
      <c r="F7" s="31"/>
      <c r="G7" s="383" t="s">
        <v>134</v>
      </c>
      <c r="H7" s="31"/>
      <c r="I7" s="632" t="s">
        <v>135</v>
      </c>
      <c r="J7" s="31"/>
      <c r="K7" s="383" t="s">
        <v>136</v>
      </c>
      <c r="L7" s="26"/>
      <c r="N7" s="626" t="s">
        <v>215</v>
      </c>
      <c r="P7" s="32" t="str">
        <f>IF($P$6=0,"",IF(OR($P$6=1,$P$6=2,$P$6=7,$P$6=12,$P$6=16,),Datos!R2,""))</f>
        <v/>
      </c>
    </row>
    <row r="8" spans="2:16" ht="45" customHeight="1" thickBot="1">
      <c r="B8" s="629"/>
      <c r="C8" s="630"/>
      <c r="D8" s="27"/>
      <c r="E8" s="630"/>
      <c r="F8" s="27"/>
      <c r="G8" s="630"/>
      <c r="H8" s="27"/>
      <c r="I8" s="630"/>
      <c r="J8" s="27"/>
      <c r="K8" s="630"/>
      <c r="L8" s="28"/>
      <c r="N8" s="627"/>
      <c r="P8" s="32" t="str">
        <f>IF($P$6=0,"",IF(OR($P$6=3,$P$6=21,$P$6=8,$P$6=25,$P$6=17,),Datos!R3,""))</f>
        <v/>
      </c>
    </row>
    <row r="9" spans="2:16" ht="17.45" customHeight="1" thickTop="1">
      <c r="B9" s="628" t="s">
        <v>160</v>
      </c>
      <c r="C9" s="383" t="s">
        <v>147</v>
      </c>
      <c r="D9" s="31"/>
      <c r="E9" s="383" t="s">
        <v>148</v>
      </c>
      <c r="F9" s="31"/>
      <c r="G9" s="383" t="s">
        <v>149</v>
      </c>
      <c r="H9" s="31"/>
      <c r="I9" s="632" t="s">
        <v>150</v>
      </c>
      <c r="J9" s="31"/>
      <c r="K9" s="383" t="s">
        <v>151</v>
      </c>
      <c r="L9" s="26"/>
      <c r="N9" s="4"/>
      <c r="P9" s="32" t="str">
        <f>IF($P$6=0,"",IF(OR($P$6=4,$P$6=22,$P$6=9,$P$6=13,$P$6=18,),Datos!R4,""))</f>
        <v/>
      </c>
    </row>
    <row r="10" spans="2:16" ht="48" customHeight="1">
      <c r="B10" s="629"/>
      <c r="C10" s="630"/>
      <c r="D10" s="27"/>
      <c r="E10" s="630"/>
      <c r="F10" s="27"/>
      <c r="G10" s="630"/>
      <c r="H10" s="27"/>
      <c r="I10" s="630"/>
      <c r="J10" s="27"/>
      <c r="K10" s="630"/>
      <c r="L10" s="28"/>
      <c r="N10" s="5"/>
      <c r="P10" s="32" t="str">
        <f>IF($P$6=0,"",IF(OR($P$6=5,$P$6=23,$P$6=10,$P$6=14,$P$6=19,),Datos!R5,""))</f>
        <v/>
      </c>
    </row>
    <row r="11" spans="2:16" ht="17.45" customHeight="1">
      <c r="B11" s="628" t="s">
        <v>154</v>
      </c>
      <c r="C11" s="383" t="s">
        <v>137</v>
      </c>
      <c r="D11" s="31"/>
      <c r="E11" s="383" t="s">
        <v>141</v>
      </c>
      <c r="F11" s="31"/>
      <c r="G11" s="383" t="s">
        <v>138</v>
      </c>
      <c r="H11" s="31"/>
      <c r="I11" s="632" t="s">
        <v>139</v>
      </c>
      <c r="J11" s="31"/>
      <c r="K11" s="383" t="s">
        <v>140</v>
      </c>
      <c r="L11" s="26"/>
      <c r="P11" s="32" t="str">
        <f>IF($P$6=0,"",IF(OR($P$6=6,$P$6=24,$P$6=11,$P$6=15,$P$6=20,),Datos!R6,""))</f>
        <v/>
      </c>
    </row>
    <row r="12" spans="2:16" ht="63.6" customHeight="1">
      <c r="B12" s="629"/>
      <c r="C12" s="630"/>
      <c r="D12" s="27"/>
      <c r="E12" s="630"/>
      <c r="F12" s="27"/>
      <c r="G12" s="630"/>
      <c r="H12" s="27"/>
      <c r="I12" s="630"/>
      <c r="J12" s="27"/>
      <c r="K12" s="630"/>
      <c r="L12" s="28"/>
    </row>
    <row r="13" spans="2:16" ht="17.45" customHeight="1">
      <c r="B13" s="628" t="s">
        <v>155</v>
      </c>
      <c r="C13" s="383" t="s">
        <v>142</v>
      </c>
      <c r="D13" s="31"/>
      <c r="E13" s="383" t="s">
        <v>143</v>
      </c>
      <c r="F13" s="31"/>
      <c r="G13" s="383" t="s">
        <v>146</v>
      </c>
      <c r="H13" s="31"/>
      <c r="I13" s="383" t="s">
        <v>144</v>
      </c>
      <c r="J13" s="31"/>
      <c r="K13" s="383" t="s">
        <v>145</v>
      </c>
      <c r="L13" s="26"/>
      <c r="P13" s="32" t="str">
        <f>IF(P7&lt;&gt;"",P7,IF(P8&lt;&gt;"",P8,IF(P9&lt;&gt;"",P9,IF(P10&lt;&gt;"",P10,IF(P11&lt;&gt;"",P11,"")))))</f>
        <v/>
      </c>
    </row>
    <row r="14" spans="2:16" ht="45.6" customHeight="1">
      <c r="B14" s="629"/>
      <c r="C14" s="630"/>
      <c r="D14" s="27"/>
      <c r="E14" s="630"/>
      <c r="F14" s="27"/>
      <c r="G14" s="630"/>
      <c r="H14" s="27"/>
      <c r="I14" s="630"/>
      <c r="J14" s="27"/>
      <c r="K14" s="630"/>
      <c r="L14" s="28"/>
    </row>
    <row r="19" spans="3:4">
      <c r="C19" s="33"/>
      <c r="D19" s="33"/>
    </row>
    <row r="20" spans="3:4">
      <c r="C20" s="33"/>
      <c r="D20" s="33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 xr:uid="{00000000-0004-0000-1400-000000000000}"/>
    <hyperlink ref="N7:N8" location="Riesgo7!E67" display="Para regresar a la caracterización del riesgo 7" xr:uid="{00000000-0004-0000-1400-000001000000}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1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20" customWidth="1"/>
    <col min="2" max="2" width="23.42578125" style="20" customWidth="1"/>
    <col min="3" max="3" width="20.5703125" style="20" customWidth="1"/>
    <col min="4" max="4" width="3" style="20" customWidth="1"/>
    <col min="5" max="5" width="17.85546875" style="20" customWidth="1"/>
    <col min="6" max="6" width="3" style="20" customWidth="1"/>
    <col min="7" max="7" width="18.42578125" style="20" customWidth="1"/>
    <col min="8" max="8" width="3" style="20" customWidth="1"/>
    <col min="9" max="9" width="18.140625" style="20" customWidth="1"/>
    <col min="10" max="10" width="3" style="20" customWidth="1"/>
    <col min="11" max="11" width="18" style="20" customWidth="1"/>
    <col min="12" max="12" width="3" style="20" customWidth="1"/>
    <col min="13" max="13" width="4" style="20" customWidth="1"/>
    <col min="14" max="14" width="39.5703125" style="21" customWidth="1"/>
    <col min="15" max="15" width="11.5703125" style="21"/>
    <col min="16" max="16" width="15.7109375" style="21" hidden="1" customWidth="1"/>
    <col min="17" max="16384" width="11.5703125" style="20"/>
  </cols>
  <sheetData>
    <row r="1" spans="2:16" ht="27" customHeight="1">
      <c r="B1" s="625" t="s">
        <v>157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2:16" ht="37.15" customHeight="1">
      <c r="B2" s="623" t="s">
        <v>158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2:16" ht="26.45" customHeight="1">
      <c r="B3" s="22"/>
      <c r="C3" s="620" t="s">
        <v>156</v>
      </c>
      <c r="D3" s="621"/>
      <c r="E3" s="621"/>
      <c r="F3" s="621"/>
      <c r="G3" s="621"/>
      <c r="H3" s="621"/>
      <c r="I3" s="621"/>
      <c r="J3" s="621"/>
      <c r="K3" s="621"/>
      <c r="L3" s="622"/>
      <c r="N3" s="23"/>
      <c r="O3" s="23"/>
      <c r="P3" s="23"/>
    </row>
    <row r="4" spans="2:16" ht="46.9" customHeight="1">
      <c r="B4" s="24" t="s">
        <v>152</v>
      </c>
      <c r="C4" s="634" t="s">
        <v>122</v>
      </c>
      <c r="D4" s="635"/>
      <c r="E4" s="631" t="s">
        <v>123</v>
      </c>
      <c r="F4" s="631"/>
      <c r="G4" s="631" t="s">
        <v>124</v>
      </c>
      <c r="H4" s="631"/>
      <c r="I4" s="631" t="s">
        <v>125</v>
      </c>
      <c r="J4" s="631"/>
      <c r="K4" s="631" t="s">
        <v>126</v>
      </c>
      <c r="L4" s="631"/>
    </row>
    <row r="5" spans="2:16">
      <c r="B5" s="628" t="s">
        <v>153</v>
      </c>
      <c r="C5" s="633" t="s">
        <v>127</v>
      </c>
      <c r="D5" s="25"/>
      <c r="E5" s="384" t="s">
        <v>128</v>
      </c>
      <c r="F5" s="25"/>
      <c r="G5" s="384" t="s">
        <v>131</v>
      </c>
      <c r="H5" s="25"/>
      <c r="I5" s="384" t="s">
        <v>130</v>
      </c>
      <c r="J5" s="25"/>
      <c r="K5" s="384" t="s">
        <v>129</v>
      </c>
      <c r="L5" s="26"/>
    </row>
    <row r="6" spans="2:16" ht="45.6" customHeight="1" thickBot="1">
      <c r="B6" s="629"/>
      <c r="C6" s="630"/>
      <c r="D6" s="27"/>
      <c r="E6" s="630"/>
      <c r="F6" s="27"/>
      <c r="G6" s="630"/>
      <c r="H6" s="27"/>
      <c r="I6" s="630"/>
      <c r="J6" s="27"/>
      <c r="K6" s="630"/>
      <c r="L6" s="28"/>
      <c r="P6" s="34">
        <v>0</v>
      </c>
    </row>
    <row r="7" spans="2:16" ht="17.45" customHeight="1" thickTop="1">
      <c r="B7" s="628" t="s">
        <v>159</v>
      </c>
      <c r="C7" s="632" t="s">
        <v>132</v>
      </c>
      <c r="D7" s="30"/>
      <c r="E7" s="383" t="s">
        <v>133</v>
      </c>
      <c r="F7" s="31"/>
      <c r="G7" s="383" t="s">
        <v>134</v>
      </c>
      <c r="H7" s="31"/>
      <c r="I7" s="632" t="s">
        <v>135</v>
      </c>
      <c r="J7" s="31"/>
      <c r="K7" s="383" t="s">
        <v>136</v>
      </c>
      <c r="L7" s="26"/>
      <c r="N7" s="626" t="s">
        <v>216</v>
      </c>
      <c r="P7" s="32" t="str">
        <f>IF($P$6=0,"",IF(OR($P$6=1,$P$6=2,$P$6=7,$P$6=12,$P$6=16,),Datos!R2,""))</f>
        <v/>
      </c>
    </row>
    <row r="8" spans="2:16" ht="45" customHeight="1" thickBot="1">
      <c r="B8" s="629"/>
      <c r="C8" s="630"/>
      <c r="D8" s="27"/>
      <c r="E8" s="630"/>
      <c r="F8" s="27"/>
      <c r="G8" s="630"/>
      <c r="H8" s="27"/>
      <c r="I8" s="630"/>
      <c r="J8" s="27"/>
      <c r="K8" s="630"/>
      <c r="L8" s="28"/>
      <c r="N8" s="627"/>
      <c r="P8" s="32" t="str">
        <f>IF($P$6=0,"",IF(OR($P$6=3,$P$6=21,$P$6=8,$P$6=25,$P$6=17,),Datos!R3,""))</f>
        <v/>
      </c>
    </row>
    <row r="9" spans="2:16" ht="17.45" customHeight="1" thickTop="1">
      <c r="B9" s="628" t="s">
        <v>160</v>
      </c>
      <c r="C9" s="383" t="s">
        <v>147</v>
      </c>
      <c r="D9" s="31"/>
      <c r="E9" s="383" t="s">
        <v>148</v>
      </c>
      <c r="F9" s="31"/>
      <c r="G9" s="383" t="s">
        <v>149</v>
      </c>
      <c r="H9" s="31"/>
      <c r="I9" s="632" t="s">
        <v>150</v>
      </c>
      <c r="J9" s="31"/>
      <c r="K9" s="383" t="s">
        <v>151</v>
      </c>
      <c r="L9" s="26"/>
      <c r="N9" s="4"/>
      <c r="P9" s="32" t="str">
        <f>IF($P$6=0,"",IF(OR($P$6=4,$P$6=22,$P$6=9,$P$6=13,$P$6=18,),Datos!R4,""))</f>
        <v/>
      </c>
    </row>
    <row r="10" spans="2:16" ht="48" customHeight="1">
      <c r="B10" s="629"/>
      <c r="C10" s="630"/>
      <c r="D10" s="27"/>
      <c r="E10" s="630"/>
      <c r="F10" s="27"/>
      <c r="G10" s="630"/>
      <c r="H10" s="27"/>
      <c r="I10" s="630"/>
      <c r="J10" s="27"/>
      <c r="K10" s="630"/>
      <c r="L10" s="28"/>
      <c r="N10" s="5"/>
      <c r="P10" s="32" t="str">
        <f>IF($P$6=0,"",IF(OR($P$6=5,$P$6=23,$P$6=10,$P$6=14,$P$6=19,),Datos!R5,""))</f>
        <v/>
      </c>
    </row>
    <row r="11" spans="2:16" ht="17.45" customHeight="1">
      <c r="B11" s="628" t="s">
        <v>154</v>
      </c>
      <c r="C11" s="383" t="s">
        <v>137</v>
      </c>
      <c r="D11" s="31"/>
      <c r="E11" s="383" t="s">
        <v>141</v>
      </c>
      <c r="F11" s="31"/>
      <c r="G11" s="383" t="s">
        <v>138</v>
      </c>
      <c r="H11" s="31"/>
      <c r="I11" s="632" t="s">
        <v>139</v>
      </c>
      <c r="J11" s="31"/>
      <c r="K11" s="383" t="s">
        <v>140</v>
      </c>
      <c r="L11" s="26"/>
      <c r="P11" s="32" t="str">
        <f>IF($P$6=0,"",IF(OR($P$6=6,$P$6=24,$P$6=11,$P$6=15,$P$6=20,),Datos!R6,""))</f>
        <v/>
      </c>
    </row>
    <row r="12" spans="2:16" ht="63.6" customHeight="1">
      <c r="B12" s="629"/>
      <c r="C12" s="630"/>
      <c r="D12" s="27"/>
      <c r="E12" s="630"/>
      <c r="F12" s="27"/>
      <c r="G12" s="630"/>
      <c r="H12" s="27"/>
      <c r="I12" s="630"/>
      <c r="J12" s="27"/>
      <c r="K12" s="630"/>
      <c r="L12" s="28"/>
    </row>
    <row r="13" spans="2:16" ht="17.45" customHeight="1">
      <c r="B13" s="628" t="s">
        <v>155</v>
      </c>
      <c r="C13" s="383" t="s">
        <v>142</v>
      </c>
      <c r="D13" s="31"/>
      <c r="E13" s="383" t="s">
        <v>143</v>
      </c>
      <c r="F13" s="31"/>
      <c r="G13" s="383" t="s">
        <v>146</v>
      </c>
      <c r="H13" s="31"/>
      <c r="I13" s="383" t="s">
        <v>144</v>
      </c>
      <c r="J13" s="31"/>
      <c r="K13" s="383" t="s">
        <v>145</v>
      </c>
      <c r="L13" s="26"/>
      <c r="P13" s="32" t="str">
        <f>IF(P7&lt;&gt;"",P7,IF(P8&lt;&gt;"",P8,IF(P9&lt;&gt;"",P9,IF(P10&lt;&gt;"",P10,IF(P11&lt;&gt;"",P11,"")))))</f>
        <v/>
      </c>
    </row>
    <row r="14" spans="2:16" ht="45.6" customHeight="1">
      <c r="B14" s="629"/>
      <c r="C14" s="630"/>
      <c r="D14" s="27"/>
      <c r="E14" s="630"/>
      <c r="F14" s="27"/>
      <c r="G14" s="630"/>
      <c r="H14" s="27"/>
      <c r="I14" s="630"/>
      <c r="J14" s="27"/>
      <c r="K14" s="630"/>
      <c r="L14" s="28"/>
    </row>
    <row r="19" spans="3:4">
      <c r="C19" s="33"/>
      <c r="D19" s="33"/>
    </row>
    <row r="20" spans="3:4">
      <c r="C20" s="33"/>
      <c r="D20" s="33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 xr:uid="{00000000-0004-0000-1500-000000000000}"/>
    <hyperlink ref="N7:N8" location="Riesgo8!E67" display="Para regresar a la caracterización del riesgo 8" xr:uid="{00000000-0004-0000-1500-000001000000}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8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9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0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1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6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7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8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9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0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1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2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73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2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20" customWidth="1"/>
    <col min="2" max="2" width="23.42578125" style="20" customWidth="1"/>
    <col min="3" max="3" width="20.5703125" style="20" customWidth="1"/>
    <col min="4" max="4" width="3" style="20" customWidth="1"/>
    <col min="5" max="5" width="17.85546875" style="20" customWidth="1"/>
    <col min="6" max="6" width="3" style="20" customWidth="1"/>
    <col min="7" max="7" width="18.42578125" style="20" customWidth="1"/>
    <col min="8" max="8" width="3" style="20" customWidth="1"/>
    <col min="9" max="9" width="18.140625" style="20" customWidth="1"/>
    <col min="10" max="10" width="3" style="20" customWidth="1"/>
    <col min="11" max="11" width="18" style="20" customWidth="1"/>
    <col min="12" max="12" width="3" style="20" customWidth="1"/>
    <col min="13" max="13" width="4" style="20" customWidth="1"/>
    <col min="14" max="14" width="39.5703125" style="21" customWidth="1"/>
    <col min="15" max="15" width="11.5703125" style="21"/>
    <col min="16" max="16" width="15.7109375" style="21" hidden="1" customWidth="1"/>
    <col min="17" max="16384" width="11.5703125" style="20"/>
  </cols>
  <sheetData>
    <row r="1" spans="2:16" ht="27" customHeight="1">
      <c r="B1" s="625" t="s">
        <v>157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2:16" ht="37.15" customHeight="1">
      <c r="B2" s="623" t="s">
        <v>158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2:16" ht="26.45" customHeight="1">
      <c r="B3" s="22"/>
      <c r="C3" s="620" t="s">
        <v>156</v>
      </c>
      <c r="D3" s="621"/>
      <c r="E3" s="621"/>
      <c r="F3" s="621"/>
      <c r="G3" s="621"/>
      <c r="H3" s="621"/>
      <c r="I3" s="621"/>
      <c r="J3" s="621"/>
      <c r="K3" s="621"/>
      <c r="L3" s="622"/>
      <c r="N3" s="23"/>
      <c r="O3" s="23"/>
      <c r="P3" s="23"/>
    </row>
    <row r="4" spans="2:16" ht="46.9" customHeight="1">
      <c r="B4" s="24" t="s">
        <v>152</v>
      </c>
      <c r="C4" s="634" t="s">
        <v>122</v>
      </c>
      <c r="D4" s="635"/>
      <c r="E4" s="631" t="s">
        <v>123</v>
      </c>
      <c r="F4" s="631"/>
      <c r="G4" s="631" t="s">
        <v>124</v>
      </c>
      <c r="H4" s="631"/>
      <c r="I4" s="631" t="s">
        <v>125</v>
      </c>
      <c r="J4" s="631"/>
      <c r="K4" s="631" t="s">
        <v>126</v>
      </c>
      <c r="L4" s="631"/>
    </row>
    <row r="5" spans="2:16">
      <c r="B5" s="628" t="s">
        <v>153</v>
      </c>
      <c r="C5" s="633" t="s">
        <v>127</v>
      </c>
      <c r="D5" s="25"/>
      <c r="E5" s="384" t="s">
        <v>128</v>
      </c>
      <c r="F5" s="25"/>
      <c r="G5" s="384" t="s">
        <v>131</v>
      </c>
      <c r="H5" s="25"/>
      <c r="I5" s="384" t="s">
        <v>130</v>
      </c>
      <c r="J5" s="25"/>
      <c r="K5" s="384" t="s">
        <v>129</v>
      </c>
      <c r="L5" s="26"/>
    </row>
    <row r="6" spans="2:16" ht="45.6" customHeight="1" thickBot="1">
      <c r="B6" s="629"/>
      <c r="C6" s="630"/>
      <c r="D6" s="27"/>
      <c r="E6" s="630"/>
      <c r="F6" s="27"/>
      <c r="G6" s="630"/>
      <c r="H6" s="27"/>
      <c r="I6" s="630"/>
      <c r="J6" s="27"/>
      <c r="K6" s="630"/>
      <c r="L6" s="28"/>
      <c r="P6" s="34">
        <v>0</v>
      </c>
    </row>
    <row r="7" spans="2:16" ht="17.45" customHeight="1" thickTop="1">
      <c r="B7" s="628" t="s">
        <v>159</v>
      </c>
      <c r="C7" s="632" t="s">
        <v>132</v>
      </c>
      <c r="D7" s="30"/>
      <c r="E7" s="383" t="s">
        <v>133</v>
      </c>
      <c r="F7" s="31"/>
      <c r="G7" s="383" t="s">
        <v>134</v>
      </c>
      <c r="H7" s="31"/>
      <c r="I7" s="632" t="s">
        <v>135</v>
      </c>
      <c r="J7" s="31"/>
      <c r="K7" s="383" t="s">
        <v>136</v>
      </c>
      <c r="L7" s="26"/>
      <c r="N7" s="626" t="s">
        <v>217</v>
      </c>
      <c r="P7" s="32" t="str">
        <f>IF($P$6=0,"",IF(OR($P$6=1,$P$6=2,$P$6=7,$P$6=12,$P$6=16,),Datos!R2,""))</f>
        <v/>
      </c>
    </row>
    <row r="8" spans="2:16" ht="45" customHeight="1" thickBot="1">
      <c r="B8" s="629"/>
      <c r="C8" s="630"/>
      <c r="D8" s="27"/>
      <c r="E8" s="630"/>
      <c r="F8" s="27"/>
      <c r="G8" s="630"/>
      <c r="H8" s="27"/>
      <c r="I8" s="630"/>
      <c r="J8" s="27"/>
      <c r="K8" s="630"/>
      <c r="L8" s="28"/>
      <c r="N8" s="627"/>
      <c r="P8" s="32" t="str">
        <f>IF($P$6=0,"",IF(OR($P$6=3,$P$6=21,$P$6=8,$P$6=25,$P$6=17,),Datos!R3,""))</f>
        <v/>
      </c>
    </row>
    <row r="9" spans="2:16" ht="17.45" customHeight="1" thickTop="1">
      <c r="B9" s="628" t="s">
        <v>160</v>
      </c>
      <c r="C9" s="383" t="s">
        <v>147</v>
      </c>
      <c r="D9" s="31"/>
      <c r="E9" s="383" t="s">
        <v>148</v>
      </c>
      <c r="F9" s="31"/>
      <c r="G9" s="383" t="s">
        <v>149</v>
      </c>
      <c r="H9" s="31"/>
      <c r="I9" s="632" t="s">
        <v>150</v>
      </c>
      <c r="J9" s="31"/>
      <c r="K9" s="383" t="s">
        <v>151</v>
      </c>
      <c r="L9" s="26"/>
      <c r="N9" s="4"/>
      <c r="P9" s="32" t="str">
        <f>IF($P$6=0,"",IF(OR($P$6=4,$P$6=22,$P$6=9,$P$6=13,$P$6=18,),Datos!R4,""))</f>
        <v/>
      </c>
    </row>
    <row r="10" spans="2:16" ht="48" customHeight="1">
      <c r="B10" s="629"/>
      <c r="C10" s="630"/>
      <c r="D10" s="27"/>
      <c r="E10" s="630"/>
      <c r="F10" s="27"/>
      <c r="G10" s="630"/>
      <c r="H10" s="27"/>
      <c r="I10" s="630"/>
      <c r="J10" s="27"/>
      <c r="K10" s="630"/>
      <c r="L10" s="28"/>
      <c r="N10" s="5"/>
      <c r="P10" s="32" t="str">
        <f>IF($P$6=0,"",IF(OR($P$6=5,$P$6=23,$P$6=10,$P$6=14,$P$6=19,),Datos!R5,""))</f>
        <v/>
      </c>
    </row>
    <row r="11" spans="2:16" ht="17.45" customHeight="1">
      <c r="B11" s="628" t="s">
        <v>154</v>
      </c>
      <c r="C11" s="383" t="s">
        <v>137</v>
      </c>
      <c r="D11" s="31"/>
      <c r="E11" s="383" t="s">
        <v>141</v>
      </c>
      <c r="F11" s="31"/>
      <c r="G11" s="383" t="s">
        <v>138</v>
      </c>
      <c r="H11" s="31"/>
      <c r="I11" s="632" t="s">
        <v>139</v>
      </c>
      <c r="J11" s="31"/>
      <c r="K11" s="383" t="s">
        <v>140</v>
      </c>
      <c r="L11" s="26"/>
      <c r="P11" s="32" t="str">
        <f>IF($P$6=0,"",IF(OR($P$6=6,$P$6=24,$P$6=11,$P$6=15,$P$6=20,),Datos!R6,""))</f>
        <v/>
      </c>
    </row>
    <row r="12" spans="2:16" ht="63.6" customHeight="1">
      <c r="B12" s="629"/>
      <c r="C12" s="630"/>
      <c r="D12" s="27"/>
      <c r="E12" s="630"/>
      <c r="F12" s="27"/>
      <c r="G12" s="630"/>
      <c r="H12" s="27"/>
      <c r="I12" s="630"/>
      <c r="J12" s="27"/>
      <c r="K12" s="630"/>
      <c r="L12" s="28"/>
    </row>
    <row r="13" spans="2:16" ht="17.45" customHeight="1">
      <c r="B13" s="628" t="s">
        <v>155</v>
      </c>
      <c r="C13" s="383" t="s">
        <v>142</v>
      </c>
      <c r="D13" s="31"/>
      <c r="E13" s="383" t="s">
        <v>143</v>
      </c>
      <c r="F13" s="31"/>
      <c r="G13" s="383" t="s">
        <v>146</v>
      </c>
      <c r="H13" s="31"/>
      <c r="I13" s="383" t="s">
        <v>144</v>
      </c>
      <c r="J13" s="31"/>
      <c r="K13" s="383" t="s">
        <v>145</v>
      </c>
      <c r="L13" s="26"/>
      <c r="P13" s="32" t="str">
        <f>IF(P7&lt;&gt;"",P7,IF(P8&lt;&gt;"",P8,IF(P9&lt;&gt;"",P9,IF(P10&lt;&gt;"",P10,IF(P11&lt;&gt;"",P11,"")))))</f>
        <v/>
      </c>
    </row>
    <row r="14" spans="2:16" ht="45.6" customHeight="1">
      <c r="B14" s="629"/>
      <c r="C14" s="630"/>
      <c r="D14" s="27"/>
      <c r="E14" s="630"/>
      <c r="F14" s="27"/>
      <c r="G14" s="630"/>
      <c r="H14" s="27"/>
      <c r="I14" s="630"/>
      <c r="J14" s="27"/>
      <c r="K14" s="630"/>
      <c r="L14" s="28"/>
    </row>
    <row r="19" spans="3:4">
      <c r="C19" s="33"/>
      <c r="D19" s="33"/>
    </row>
    <row r="20" spans="3:4">
      <c r="C20" s="33"/>
      <c r="D20" s="33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 xr:uid="{00000000-0004-0000-1600-000000000000}"/>
    <hyperlink ref="N7:N8" location="Riesgo9!E67" display="Para regresar a la caracterización del riesgo 9" xr:uid="{00000000-0004-0000-1600-000001000000}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7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8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9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0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1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2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3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4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5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6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7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3">
    <tabColor theme="2" tint="-0.249977111117893"/>
  </sheetPr>
  <dimension ref="B1:P20"/>
  <sheetViews>
    <sheetView showGridLines="0" zoomScale="80" zoomScaleNormal="80" workbookViewId="0"/>
  </sheetViews>
  <sheetFormatPr baseColWidth="10" defaultColWidth="11.5703125" defaultRowHeight="15.75"/>
  <cols>
    <col min="1" max="1" width="1" style="20" customWidth="1"/>
    <col min="2" max="2" width="23.42578125" style="20" customWidth="1"/>
    <col min="3" max="3" width="20.5703125" style="20" customWidth="1"/>
    <col min="4" max="4" width="3" style="20" customWidth="1"/>
    <col min="5" max="5" width="17.85546875" style="20" customWidth="1"/>
    <col min="6" max="6" width="3" style="20" customWidth="1"/>
    <col min="7" max="7" width="18.42578125" style="20" customWidth="1"/>
    <col min="8" max="8" width="3" style="20" customWidth="1"/>
    <col min="9" max="9" width="18.140625" style="20" customWidth="1"/>
    <col min="10" max="10" width="3" style="20" customWidth="1"/>
    <col min="11" max="11" width="18" style="20" customWidth="1"/>
    <col min="12" max="12" width="3" style="20" customWidth="1"/>
    <col min="13" max="13" width="4" style="20" customWidth="1"/>
    <col min="14" max="14" width="39.5703125" style="21" customWidth="1"/>
    <col min="15" max="15" width="11.5703125" style="21"/>
    <col min="16" max="16" width="15.7109375" style="21" hidden="1" customWidth="1"/>
    <col min="17" max="16384" width="11.5703125" style="20"/>
  </cols>
  <sheetData>
    <row r="1" spans="2:16" ht="27" customHeight="1">
      <c r="B1" s="625" t="s">
        <v>157</v>
      </c>
      <c r="C1" s="625"/>
      <c r="D1" s="625"/>
      <c r="E1" s="625"/>
      <c r="F1" s="625"/>
      <c r="G1" s="625"/>
      <c r="H1" s="625"/>
      <c r="I1" s="625"/>
      <c r="J1" s="625"/>
      <c r="K1" s="625"/>
      <c r="L1" s="625"/>
    </row>
    <row r="2" spans="2:16" ht="37.15" customHeight="1">
      <c r="B2" s="623" t="s">
        <v>158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</row>
    <row r="3" spans="2:16" ht="26.45" customHeight="1">
      <c r="B3" s="22"/>
      <c r="C3" s="620" t="s">
        <v>156</v>
      </c>
      <c r="D3" s="621"/>
      <c r="E3" s="621"/>
      <c r="F3" s="621"/>
      <c r="G3" s="621"/>
      <c r="H3" s="621"/>
      <c r="I3" s="621"/>
      <c r="J3" s="621"/>
      <c r="K3" s="621"/>
      <c r="L3" s="622"/>
      <c r="N3" s="23"/>
      <c r="O3" s="23"/>
      <c r="P3" s="23"/>
    </row>
    <row r="4" spans="2:16" ht="46.9" customHeight="1">
      <c r="B4" s="24" t="s">
        <v>152</v>
      </c>
      <c r="C4" s="634" t="s">
        <v>122</v>
      </c>
      <c r="D4" s="635"/>
      <c r="E4" s="631" t="s">
        <v>123</v>
      </c>
      <c r="F4" s="631"/>
      <c r="G4" s="631" t="s">
        <v>124</v>
      </c>
      <c r="H4" s="631"/>
      <c r="I4" s="631" t="s">
        <v>125</v>
      </c>
      <c r="J4" s="631"/>
      <c r="K4" s="631" t="s">
        <v>126</v>
      </c>
      <c r="L4" s="631"/>
    </row>
    <row r="5" spans="2:16">
      <c r="B5" s="628" t="s">
        <v>153</v>
      </c>
      <c r="C5" s="633" t="s">
        <v>127</v>
      </c>
      <c r="D5" s="25"/>
      <c r="E5" s="384" t="s">
        <v>128</v>
      </c>
      <c r="F5" s="25"/>
      <c r="G5" s="384" t="s">
        <v>131</v>
      </c>
      <c r="H5" s="25"/>
      <c r="I5" s="384" t="s">
        <v>130</v>
      </c>
      <c r="J5" s="25"/>
      <c r="K5" s="384" t="s">
        <v>129</v>
      </c>
      <c r="L5" s="26"/>
    </row>
    <row r="6" spans="2:16" ht="45.6" customHeight="1" thickBot="1">
      <c r="B6" s="629"/>
      <c r="C6" s="630"/>
      <c r="D6" s="27"/>
      <c r="E6" s="630"/>
      <c r="F6" s="27"/>
      <c r="G6" s="630"/>
      <c r="H6" s="27"/>
      <c r="I6" s="630"/>
      <c r="J6" s="27"/>
      <c r="K6" s="630"/>
      <c r="L6" s="28"/>
      <c r="P6" s="34">
        <v>0</v>
      </c>
    </row>
    <row r="7" spans="2:16" ht="17.45" customHeight="1" thickTop="1">
      <c r="B7" s="628" t="s">
        <v>159</v>
      </c>
      <c r="C7" s="632" t="s">
        <v>132</v>
      </c>
      <c r="D7" s="30"/>
      <c r="E7" s="383" t="s">
        <v>133</v>
      </c>
      <c r="F7" s="31"/>
      <c r="G7" s="383" t="s">
        <v>134</v>
      </c>
      <c r="H7" s="31"/>
      <c r="I7" s="632" t="s">
        <v>135</v>
      </c>
      <c r="J7" s="31"/>
      <c r="K7" s="383" t="s">
        <v>136</v>
      </c>
      <c r="L7" s="26"/>
      <c r="N7" s="626" t="s">
        <v>218</v>
      </c>
      <c r="P7" s="32" t="str">
        <f>IF($P$6=0,"",IF(OR($P$6=1,$P$6=2,$P$6=7,$P$6=12,$P$6=16,),Datos!R2,""))</f>
        <v/>
      </c>
    </row>
    <row r="8" spans="2:16" ht="45" customHeight="1" thickBot="1">
      <c r="B8" s="629"/>
      <c r="C8" s="630"/>
      <c r="D8" s="27"/>
      <c r="E8" s="630"/>
      <c r="F8" s="27"/>
      <c r="G8" s="630"/>
      <c r="H8" s="27"/>
      <c r="I8" s="630"/>
      <c r="J8" s="27"/>
      <c r="K8" s="630"/>
      <c r="L8" s="28"/>
      <c r="N8" s="627"/>
      <c r="P8" s="32" t="str">
        <f>IF($P$6=0,"",IF(OR($P$6=3,$P$6=21,$P$6=8,$P$6=25,$P$6=17,),Datos!R3,""))</f>
        <v/>
      </c>
    </row>
    <row r="9" spans="2:16" ht="17.45" customHeight="1" thickTop="1">
      <c r="B9" s="628" t="s">
        <v>160</v>
      </c>
      <c r="C9" s="383" t="s">
        <v>147</v>
      </c>
      <c r="D9" s="31"/>
      <c r="E9" s="383" t="s">
        <v>148</v>
      </c>
      <c r="F9" s="31"/>
      <c r="G9" s="383" t="s">
        <v>149</v>
      </c>
      <c r="H9" s="31"/>
      <c r="I9" s="632" t="s">
        <v>150</v>
      </c>
      <c r="J9" s="31"/>
      <c r="K9" s="383" t="s">
        <v>151</v>
      </c>
      <c r="L9" s="26"/>
      <c r="N9" s="4"/>
      <c r="P9" s="32" t="str">
        <f>IF($P$6=0,"",IF(OR($P$6=4,$P$6=22,$P$6=9,$P$6=13,$P$6=18,),Datos!R4,""))</f>
        <v/>
      </c>
    </row>
    <row r="10" spans="2:16" ht="48" customHeight="1">
      <c r="B10" s="629"/>
      <c r="C10" s="630"/>
      <c r="D10" s="27"/>
      <c r="E10" s="630"/>
      <c r="F10" s="27"/>
      <c r="G10" s="630"/>
      <c r="H10" s="27"/>
      <c r="I10" s="630"/>
      <c r="J10" s="27"/>
      <c r="K10" s="630"/>
      <c r="L10" s="28"/>
      <c r="N10" s="5"/>
      <c r="P10" s="32" t="str">
        <f>IF($P$6=0,"",IF(OR($P$6=5,$P$6=23,$P$6=10,$P$6=14,$P$6=19,),Datos!R5,""))</f>
        <v/>
      </c>
    </row>
    <row r="11" spans="2:16" ht="17.45" customHeight="1">
      <c r="B11" s="628" t="s">
        <v>154</v>
      </c>
      <c r="C11" s="383" t="s">
        <v>137</v>
      </c>
      <c r="D11" s="31"/>
      <c r="E11" s="383" t="s">
        <v>141</v>
      </c>
      <c r="F11" s="31"/>
      <c r="G11" s="383" t="s">
        <v>138</v>
      </c>
      <c r="H11" s="31"/>
      <c r="I11" s="632" t="s">
        <v>139</v>
      </c>
      <c r="J11" s="31"/>
      <c r="K11" s="383" t="s">
        <v>140</v>
      </c>
      <c r="L11" s="26"/>
      <c r="P11" s="32" t="str">
        <f>IF($P$6=0,"",IF(OR($P$6=6,$P$6=24,$P$6=11,$P$6=15,$P$6=20,),Datos!R6,""))</f>
        <v/>
      </c>
    </row>
    <row r="12" spans="2:16" ht="63.6" customHeight="1">
      <c r="B12" s="629"/>
      <c r="C12" s="630"/>
      <c r="D12" s="27"/>
      <c r="E12" s="630"/>
      <c r="F12" s="27"/>
      <c r="G12" s="630"/>
      <c r="H12" s="27"/>
      <c r="I12" s="630"/>
      <c r="J12" s="27"/>
      <c r="K12" s="630"/>
      <c r="L12" s="28"/>
    </row>
    <row r="13" spans="2:16" ht="17.45" customHeight="1">
      <c r="B13" s="628" t="s">
        <v>155</v>
      </c>
      <c r="C13" s="383" t="s">
        <v>142</v>
      </c>
      <c r="D13" s="31"/>
      <c r="E13" s="383" t="s">
        <v>143</v>
      </c>
      <c r="F13" s="31"/>
      <c r="G13" s="383" t="s">
        <v>146</v>
      </c>
      <c r="H13" s="31"/>
      <c r="I13" s="383" t="s">
        <v>144</v>
      </c>
      <c r="J13" s="31"/>
      <c r="K13" s="383" t="s">
        <v>145</v>
      </c>
      <c r="L13" s="26"/>
      <c r="P13" s="32" t="str">
        <f>IF(P7&lt;&gt;"",P7,IF(P8&lt;&gt;"",P8,IF(P9&lt;&gt;"",P9,IF(P10&lt;&gt;"",P10,IF(P11&lt;&gt;"",P11,"")))))</f>
        <v/>
      </c>
    </row>
    <row r="14" spans="2:16" ht="45.6" customHeight="1">
      <c r="B14" s="629"/>
      <c r="C14" s="630"/>
      <c r="D14" s="27"/>
      <c r="E14" s="630"/>
      <c r="F14" s="27"/>
      <c r="G14" s="630"/>
      <c r="H14" s="27"/>
      <c r="I14" s="630"/>
      <c r="J14" s="27"/>
      <c r="K14" s="630"/>
      <c r="L14" s="28"/>
    </row>
    <row r="19" spans="3:4">
      <c r="C19" s="33"/>
      <c r="D19" s="33"/>
    </row>
    <row r="20" spans="3:4">
      <c r="C20" s="33"/>
      <c r="D20" s="33"/>
    </row>
  </sheetData>
  <customSheetViews>
    <customSheetView guid="{329F5593-0D6B-4C21-9FD0-52C333171BDF}" scale="80" showGridLines="0" hiddenColumns="1" state="hidden">
      <pageMargins left="0.7" right="0.7" top="0.75" bottom="0.75" header="0.3" footer="0.3"/>
      <pageSetup orientation="portrait" horizontalDpi="4294967294" verticalDpi="4294967294" r:id="rId1"/>
    </customSheetView>
  </customSheetViews>
  <mergeCells count="39">
    <mergeCell ref="K5:K6"/>
    <mergeCell ref="B1:L1"/>
    <mergeCell ref="B2:L2"/>
    <mergeCell ref="C3:L3"/>
    <mergeCell ref="C4:D4"/>
    <mergeCell ref="E4:F4"/>
    <mergeCell ref="G4:H4"/>
    <mergeCell ref="I4:J4"/>
    <mergeCell ref="K4:L4"/>
    <mergeCell ref="B5:B6"/>
    <mergeCell ref="C5:C6"/>
    <mergeCell ref="E5:E6"/>
    <mergeCell ref="G5:G6"/>
    <mergeCell ref="I5:I6"/>
    <mergeCell ref="N7:N8"/>
    <mergeCell ref="B9:B10"/>
    <mergeCell ref="C9:C10"/>
    <mergeCell ref="E9:E10"/>
    <mergeCell ref="G9:G10"/>
    <mergeCell ref="I9:I10"/>
    <mergeCell ref="K9:K10"/>
    <mergeCell ref="B7:B8"/>
    <mergeCell ref="C7:C8"/>
    <mergeCell ref="E7:E8"/>
    <mergeCell ref="G7:G8"/>
    <mergeCell ref="I7:I8"/>
    <mergeCell ref="K7:K8"/>
    <mergeCell ref="K13:K14"/>
    <mergeCell ref="B11:B12"/>
    <mergeCell ref="C11:C12"/>
    <mergeCell ref="E11:E12"/>
    <mergeCell ref="G11:G12"/>
    <mergeCell ref="I11:I12"/>
    <mergeCell ref="K11:K12"/>
    <mergeCell ref="B13:B14"/>
    <mergeCell ref="C13:C14"/>
    <mergeCell ref="E13:E14"/>
    <mergeCell ref="G13:G14"/>
    <mergeCell ref="I13:I14"/>
  </mergeCells>
  <hyperlinks>
    <hyperlink ref="N7" location="Riesgo1!G68" display="Para regresar a la caracterización del riesgo" xr:uid="{00000000-0004-0000-1700-000000000000}"/>
    <hyperlink ref="N7:N8" location="Riesgo10!E67" display="Para regresar a la caracterización del riesgo 10" xr:uid="{00000000-0004-0000-1700-000001000000}"/>
  </hyperlinks>
  <pageMargins left="0.7" right="0.7" top="0.75" bottom="0.75" header="0.3" footer="0.3"/>
  <pageSetup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5" name="Option Button 1">
              <controlPr locked="0" defaultSize="0" autoFill="0" autoLine="0" autoPict="0">
                <anchor moveWithCells="1">
                  <from>
                    <xdr:col>3</xdr:col>
                    <xdr:colOff>57150</xdr:colOff>
                    <xdr:row>4</xdr:row>
                    <xdr:rowOff>19050</xdr:rowOff>
                  </from>
                  <to>
                    <xdr:col>4</xdr:col>
                    <xdr:colOff>28575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6" name="Option Button 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19050</xdr:rowOff>
                  </from>
                  <to>
                    <xdr:col>3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7" name="Option Button 3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4</xdr:row>
                    <xdr:rowOff>19050</xdr:rowOff>
                  </from>
                  <to>
                    <xdr:col>5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8" name="Option Button 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</xdr:row>
                    <xdr:rowOff>19050</xdr:rowOff>
                  </from>
                  <to>
                    <xdr:col>7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9" name="Option Button 5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4</xdr:row>
                    <xdr:rowOff>19050</xdr:rowOff>
                  </from>
                  <to>
                    <xdr:col>9</xdr:col>
                    <xdr:colOff>200025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10" name="Option Button 6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</xdr:row>
                    <xdr:rowOff>19050</xdr:rowOff>
                  </from>
                  <to>
                    <xdr:col>11</xdr:col>
                    <xdr:colOff>190500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1" name="Option Button 7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28575</xdr:rowOff>
                  </from>
                  <to>
                    <xdr:col>3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2" name="Option Button 8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5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13" name="Option Button 9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28575</xdr:rowOff>
                  </from>
                  <to>
                    <xdr:col>7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14" name="Option Button 10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8</xdr:row>
                    <xdr:rowOff>28575</xdr:rowOff>
                  </from>
                  <to>
                    <xdr:col>9</xdr:col>
                    <xdr:colOff>200025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5" name="Option Button 11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8</xdr:row>
                    <xdr:rowOff>28575</xdr:rowOff>
                  </from>
                  <to>
                    <xdr:col>11</xdr:col>
                    <xdr:colOff>190500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8" r:id="rId16" name="Option Button 12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28575</xdr:rowOff>
                  </from>
                  <to>
                    <xdr:col>3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7" name="Option Button 1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28575</xdr:rowOff>
                  </from>
                  <to>
                    <xdr:col>7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8" name="Option Button 14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28575</xdr:rowOff>
                  </from>
                  <to>
                    <xdr:col>9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9" name="Option Button 15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10</xdr:row>
                    <xdr:rowOff>28575</xdr:rowOff>
                  </from>
                  <to>
                    <xdr:col>11</xdr:col>
                    <xdr:colOff>190500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2" r:id="rId20" name="Option Button 16">
              <controlPr locked="0"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19050</xdr:rowOff>
                  </from>
                  <to>
                    <xdr:col>3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21" name="Option Button 17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19050</xdr:rowOff>
                  </from>
                  <to>
                    <xdr:col>5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22" name="Option Button 18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19050</xdr:rowOff>
                  </from>
                  <to>
                    <xdr:col>7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5" r:id="rId23" name="Option Button 19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9</xdr:col>
                    <xdr:colOff>200025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6" r:id="rId24" name="Option Button 2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12</xdr:row>
                    <xdr:rowOff>19050</xdr:rowOff>
                  </from>
                  <to>
                    <xdr:col>11</xdr:col>
                    <xdr:colOff>190500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25" name="Option Button 21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6</xdr:row>
                    <xdr:rowOff>19050</xdr:rowOff>
                  </from>
                  <to>
                    <xdr:col>5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26" name="Option Button 22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19050</xdr:rowOff>
                  </from>
                  <to>
                    <xdr:col>7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27" name="Option Button 23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19050</xdr:rowOff>
                  </from>
                  <to>
                    <xdr:col>9</xdr:col>
                    <xdr:colOff>200025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28" name="Option Button 24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6</xdr:row>
                    <xdr:rowOff>19050</xdr:rowOff>
                  </from>
                  <to>
                    <xdr:col>11</xdr:col>
                    <xdr:colOff>190500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9" name="Option Button 25">
              <controlPr locked="0" defaultSize="0" autoFill="0" autoLine="0" autoPict="0">
                <anchor moveWithCells="1">
                  <from>
                    <xdr:col>5</xdr:col>
                    <xdr:colOff>19050</xdr:colOff>
                    <xdr:row>10</xdr:row>
                    <xdr:rowOff>28575</xdr:rowOff>
                  </from>
                  <to>
                    <xdr:col>5</xdr:col>
                    <xdr:colOff>200025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4">
    <tabColor theme="7" tint="0.39997558519241921"/>
  </sheetPr>
  <dimension ref="A1:AW108"/>
  <sheetViews>
    <sheetView showGridLines="0" view="pageBreakPreview" zoomScale="70" zoomScaleNormal="80" zoomScaleSheetLayoutView="70" workbookViewId="0">
      <pane xSplit="1" ySplit="6" topLeftCell="N7" activePane="bottomRight" state="frozen"/>
      <selection pane="topRight" activeCell="B1" sqref="B1"/>
      <selection pane="bottomLeft" activeCell="A7" sqref="A7"/>
      <selection pane="bottomRight" activeCell="S19" sqref="S19"/>
    </sheetView>
  </sheetViews>
  <sheetFormatPr baseColWidth="10" defaultColWidth="11.42578125" defaultRowHeight="15"/>
  <cols>
    <col min="1" max="1" width="44" style="20" customWidth="1"/>
    <col min="2" max="2" width="40.42578125" style="7" customWidth="1"/>
    <col min="3" max="3" width="23" style="20" customWidth="1"/>
    <col min="4" max="4" width="36.85546875" style="20" bestFit="1" customWidth="1"/>
    <col min="5" max="5" width="36.85546875" style="20" customWidth="1"/>
    <col min="6" max="6" width="34.7109375" style="20" customWidth="1"/>
    <col min="7" max="7" width="29.42578125" style="20" customWidth="1"/>
    <col min="8" max="8" width="10.7109375" style="76" customWidth="1"/>
    <col min="9" max="9" width="17.7109375" style="76" customWidth="1"/>
    <col min="10" max="10" width="10.7109375" style="76" customWidth="1"/>
    <col min="11" max="11" width="17.7109375" style="76" customWidth="1"/>
    <col min="12" max="12" width="10.7109375" style="76" customWidth="1"/>
    <col min="13" max="13" width="17.7109375" style="76" customWidth="1"/>
    <col min="14" max="14" width="10.7109375" style="76" customWidth="1"/>
    <col min="15" max="15" width="17.7109375" style="76" customWidth="1"/>
    <col min="16" max="16" width="11.42578125" style="20" customWidth="1"/>
    <col min="17" max="17" width="2" style="20" customWidth="1"/>
    <col min="18" max="18" width="19.7109375" style="20" customWidth="1"/>
    <col min="19" max="19" width="21.42578125" style="20" customWidth="1"/>
    <col min="20" max="22" width="11.42578125" style="20" customWidth="1"/>
    <col min="23" max="23" width="69.7109375" style="20" customWidth="1"/>
    <col min="24" max="25" width="11.42578125" style="20" customWidth="1"/>
    <col min="26" max="35" width="12.28515625" style="20" customWidth="1"/>
    <col min="36" max="36" width="11.42578125" style="20" customWidth="1"/>
    <col min="37" max="37" width="32.85546875" style="20" hidden="1" customWidth="1"/>
    <col min="38" max="46" width="11.42578125" style="20" hidden="1" customWidth="1"/>
    <col min="47" max="47" width="6.28515625" style="20" hidden="1" customWidth="1"/>
    <col min="48" max="49" width="11.42578125" style="20" hidden="1" customWidth="1"/>
    <col min="50" max="16384" width="11.42578125" style="20"/>
  </cols>
  <sheetData>
    <row r="1" spans="1:48" ht="44.25" customHeight="1">
      <c r="A1" s="665"/>
      <c r="B1" s="55" t="s">
        <v>96</v>
      </c>
      <c r="C1" s="667"/>
      <c r="D1" s="668"/>
      <c r="E1" s="668"/>
      <c r="F1" s="668"/>
      <c r="G1" s="668"/>
      <c r="H1" s="668"/>
      <c r="I1" s="668"/>
      <c r="J1" s="669"/>
      <c r="K1" s="670" t="s">
        <v>97</v>
      </c>
      <c r="L1" s="670"/>
      <c r="M1" s="671"/>
      <c r="N1" s="672"/>
      <c r="O1" s="673"/>
      <c r="P1" s="56"/>
      <c r="Q1" s="57"/>
      <c r="R1" s="57"/>
    </row>
    <row r="2" spans="1:48" ht="44.25" customHeight="1" thickBot="1">
      <c r="A2" s="666"/>
      <c r="B2" s="55" t="s">
        <v>98</v>
      </c>
      <c r="C2" s="674" t="s">
        <v>161</v>
      </c>
      <c r="D2" s="675"/>
      <c r="E2" s="675"/>
      <c r="F2" s="675"/>
      <c r="G2" s="675"/>
      <c r="H2" s="675"/>
      <c r="I2" s="675"/>
      <c r="J2" s="676"/>
      <c r="K2" s="670" t="s">
        <v>99</v>
      </c>
      <c r="L2" s="670"/>
      <c r="M2" s="677"/>
      <c r="N2" s="678"/>
      <c r="O2" s="679"/>
      <c r="P2" s="56"/>
      <c r="Q2" s="57"/>
      <c r="R2" s="57"/>
    </row>
    <row r="3" spans="1:48" ht="15.75">
      <c r="A3" s="638"/>
      <c r="B3" s="638"/>
      <c r="C3" s="638"/>
      <c r="D3" s="638"/>
      <c r="E3" s="638"/>
      <c r="F3" s="638"/>
      <c r="G3" s="638"/>
      <c r="H3" s="640" t="s">
        <v>162</v>
      </c>
      <c r="I3" s="641"/>
      <c r="J3" s="641"/>
      <c r="K3" s="641"/>
      <c r="L3" s="641"/>
      <c r="M3" s="641"/>
      <c r="N3" s="642" t="s">
        <v>163</v>
      </c>
      <c r="O3" s="643"/>
      <c r="Z3" s="645" t="s">
        <v>237</v>
      </c>
      <c r="AA3" s="646"/>
      <c r="AB3" s="646"/>
      <c r="AC3" s="646"/>
      <c r="AD3" s="646"/>
      <c r="AE3" s="646"/>
      <c r="AF3" s="646"/>
      <c r="AG3" s="646"/>
      <c r="AH3" s="646"/>
      <c r="AI3" s="647"/>
    </row>
    <row r="4" spans="1:48" ht="15.75">
      <c r="A4" s="639"/>
      <c r="B4" s="639"/>
      <c r="C4" s="639"/>
      <c r="D4" s="639"/>
      <c r="E4" s="639"/>
      <c r="F4" s="639"/>
      <c r="G4" s="639"/>
      <c r="H4" s="654" t="s">
        <v>106</v>
      </c>
      <c r="I4" s="655"/>
      <c r="J4" s="655"/>
      <c r="K4" s="655"/>
      <c r="L4" s="655"/>
      <c r="M4" s="655"/>
      <c r="N4" s="636"/>
      <c r="O4" s="644"/>
      <c r="Z4" s="648"/>
      <c r="AA4" s="649"/>
      <c r="AB4" s="649"/>
      <c r="AC4" s="649"/>
      <c r="AD4" s="649"/>
      <c r="AE4" s="649"/>
      <c r="AF4" s="649"/>
      <c r="AG4" s="649"/>
      <c r="AH4" s="649"/>
      <c r="AI4" s="650"/>
    </row>
    <row r="5" spans="1:48" ht="15.75" customHeight="1">
      <c r="A5" s="656" t="s">
        <v>100</v>
      </c>
      <c r="B5" s="658" t="s">
        <v>101</v>
      </c>
      <c r="C5" s="658" t="s">
        <v>102</v>
      </c>
      <c r="D5" s="660" t="s">
        <v>232</v>
      </c>
      <c r="E5" s="660" t="s">
        <v>103</v>
      </c>
      <c r="F5" s="660" t="s">
        <v>104</v>
      </c>
      <c r="G5" s="662" t="s">
        <v>105</v>
      </c>
      <c r="H5" s="664" t="s">
        <v>107</v>
      </c>
      <c r="I5" s="636"/>
      <c r="J5" s="636" t="s">
        <v>108</v>
      </c>
      <c r="K5" s="636"/>
      <c r="L5" s="636" t="s">
        <v>109</v>
      </c>
      <c r="M5" s="637"/>
      <c r="N5" s="636"/>
      <c r="O5" s="644"/>
      <c r="Z5" s="651"/>
      <c r="AA5" s="652"/>
      <c r="AB5" s="652"/>
      <c r="AC5" s="652"/>
      <c r="AD5" s="652"/>
      <c r="AE5" s="652"/>
      <c r="AF5" s="652"/>
      <c r="AG5" s="652"/>
      <c r="AH5" s="652"/>
      <c r="AI5" s="653"/>
    </row>
    <row r="6" spans="1:48" ht="16.5" thickBot="1">
      <c r="A6" s="657"/>
      <c r="B6" s="659"/>
      <c r="C6" s="659"/>
      <c r="D6" s="661"/>
      <c r="E6" s="661"/>
      <c r="F6" s="661"/>
      <c r="G6" s="663"/>
      <c r="H6" s="58" t="s">
        <v>164</v>
      </c>
      <c r="I6" s="59" t="s">
        <v>110</v>
      </c>
      <c r="J6" s="59" t="s">
        <v>164</v>
      </c>
      <c r="K6" s="59" t="s">
        <v>110</v>
      </c>
      <c r="L6" s="59" t="s">
        <v>164</v>
      </c>
      <c r="M6" s="59" t="s">
        <v>110</v>
      </c>
      <c r="N6" s="59" t="s">
        <v>164</v>
      </c>
      <c r="O6" s="60" t="s">
        <v>165</v>
      </c>
      <c r="Z6" s="61" t="s">
        <v>166</v>
      </c>
      <c r="AA6" s="78" t="s">
        <v>167</v>
      </c>
      <c r="AB6" s="78" t="s">
        <v>168</v>
      </c>
      <c r="AC6" s="78" t="s">
        <v>169</v>
      </c>
      <c r="AD6" s="78" t="s">
        <v>170</v>
      </c>
      <c r="AE6" s="78" t="s">
        <v>171</v>
      </c>
      <c r="AF6" s="78" t="s">
        <v>172</v>
      </c>
      <c r="AG6" s="78" t="s">
        <v>173</v>
      </c>
      <c r="AH6" s="78" t="s">
        <v>174</v>
      </c>
      <c r="AI6" s="79" t="s">
        <v>175</v>
      </c>
    </row>
    <row r="7" spans="1:48" ht="16.149999999999999" customHeight="1">
      <c r="A7" s="35" t="s">
        <v>240</v>
      </c>
      <c r="B7" s="36"/>
      <c r="C7" s="36"/>
      <c r="D7" s="37"/>
      <c r="E7" s="37"/>
      <c r="F7" s="37"/>
      <c r="G7" s="38"/>
      <c r="H7" s="39">
        <v>3</v>
      </c>
      <c r="I7" s="62" t="str">
        <f>IF(H7=1,"INFORMACION PUBLICA",IF(H7=2,"INFORMACION PUBLICA CLASIFICADA",IF(H7=3,"INFORMACION PUBLICA RESERVADA","No Aplica")))</f>
        <v>INFORMACION PUBLICA RESERVADA</v>
      </c>
      <c r="J7" s="39">
        <v>2</v>
      </c>
      <c r="K7" s="63" t="str">
        <f>IF(J7=1,"BAJA",IF(J7=2,"MEDIA",IF(J7=3,"ALTA","No Aplica")))</f>
        <v>MEDIA</v>
      </c>
      <c r="L7" s="39">
        <v>1</v>
      </c>
      <c r="M7" s="63" t="str">
        <f>IF(L7=1,"BAJA",IF(L7=2,"MEDIA",IF(L7=3,"ALTA","No Aplica")))</f>
        <v>BAJA</v>
      </c>
      <c r="N7" s="64">
        <f>SUM(H7+J7+L7)</f>
        <v>6</v>
      </c>
      <c r="O7" s="65" t="str">
        <f>IF(AND(H7=3,J7=3),"ALTA",IF(AND(H7=3,L7=3),"ALTA",IF(AND(J7=3,L7=3),"ALTA",IF(AND(H7=1,J7=1,L7=1),"BAJA",IF(AND(H7=0,J7=0,L7=0),"No Aplica","MEDIA")))))</f>
        <v>MEDIA</v>
      </c>
      <c r="R7" s="66" t="s">
        <v>176</v>
      </c>
      <c r="S7" s="66" t="s">
        <v>177</v>
      </c>
      <c r="U7" s="67" t="s">
        <v>178</v>
      </c>
      <c r="W7" s="67" t="s">
        <v>4</v>
      </c>
      <c r="X7" s="20" t="s">
        <v>92</v>
      </c>
      <c r="Z7" s="40" t="s">
        <v>92</v>
      </c>
      <c r="AA7" s="41"/>
      <c r="AB7" s="42"/>
      <c r="AC7" s="41"/>
      <c r="AD7" s="42"/>
      <c r="AE7" s="41"/>
      <c r="AF7" s="42"/>
      <c r="AG7" s="41"/>
      <c r="AH7" s="42"/>
      <c r="AI7" s="43"/>
    </row>
    <row r="8" spans="1:48" ht="16.149999999999999" customHeight="1">
      <c r="A8" s="44" t="s">
        <v>281</v>
      </c>
      <c r="B8" s="36"/>
      <c r="C8" s="36"/>
      <c r="D8" s="36"/>
      <c r="E8" s="36"/>
      <c r="F8" s="36"/>
      <c r="G8" s="45"/>
      <c r="H8" s="46">
        <v>1</v>
      </c>
      <c r="I8" s="69" t="str">
        <f t="shared" ref="I8:I71" si="0">IF(H8=1,"INFORMACION PUBLICA",IF(H8=2,"INFORMACION PUBLICA CLASIFICADA",IF(H8=3,"INFORMACION PUBLICA RESERVADA","No Aplica")))</f>
        <v>INFORMACION PUBLICA</v>
      </c>
      <c r="J8" s="46">
        <v>2</v>
      </c>
      <c r="K8" s="70" t="str">
        <f t="shared" ref="K8:K71" si="1">IF(J8=1,"BAJA",IF(J8=2,"MEDIA",IF(J8=3,"ALTA","No Aplica")))</f>
        <v>MEDIA</v>
      </c>
      <c r="L8" s="46">
        <v>3</v>
      </c>
      <c r="M8" s="70" t="str">
        <f t="shared" ref="M8:M71" si="2">IF(L8=1,"BAJA",IF(L8=2,"MEDIA",IF(L8=3,"ALTA","No Aplica")))</f>
        <v>ALTA</v>
      </c>
      <c r="N8" s="64">
        <f>SUM(H8+J8+L8)</f>
        <v>6</v>
      </c>
      <c r="O8" s="65" t="str">
        <f t="shared" ref="O8:O71" si="3">IF(AND(H8=3,J8=3),"ALTA",IF(AND(H8=3,L8=3),"ALTA",IF(AND(J8=3,L8=3),"ALTA",IF(AND(H8=1,J8=1,L8=1),"BAJA",IF(AND(H8=0,J8=0,L8=0),"No Aplica","MEDIA")))))</f>
        <v>MEDIA</v>
      </c>
      <c r="R8" s="17" t="s">
        <v>54</v>
      </c>
      <c r="S8" s="68">
        <v>3</v>
      </c>
      <c r="T8" s="20">
        <v>1</v>
      </c>
      <c r="U8" s="71" t="s">
        <v>233</v>
      </c>
      <c r="W8" s="72" t="s">
        <v>179</v>
      </c>
      <c r="Z8" s="40" t="s">
        <v>92</v>
      </c>
      <c r="AA8" s="41"/>
      <c r="AB8" s="42"/>
      <c r="AC8" s="41"/>
      <c r="AD8" s="42"/>
      <c r="AE8" s="41"/>
      <c r="AF8" s="42"/>
      <c r="AG8" s="41"/>
      <c r="AH8" s="42"/>
      <c r="AI8" s="43"/>
      <c r="AL8" s="6"/>
      <c r="AM8" s="6"/>
      <c r="AN8" s="6"/>
      <c r="AO8" s="6"/>
      <c r="AP8" s="6"/>
      <c r="AQ8" s="6"/>
      <c r="AR8" s="6"/>
      <c r="AS8" s="6"/>
      <c r="AT8" s="6"/>
    </row>
    <row r="9" spans="1:48" ht="16.149999999999999" customHeight="1">
      <c r="A9" s="44"/>
      <c r="B9" s="36"/>
      <c r="C9" s="36"/>
      <c r="D9" s="36"/>
      <c r="E9" s="36"/>
      <c r="F9" s="36"/>
      <c r="G9" s="47"/>
      <c r="H9" s="46"/>
      <c r="I9" s="69" t="str">
        <f t="shared" si="0"/>
        <v>No Aplica</v>
      </c>
      <c r="J9" s="46"/>
      <c r="K9" s="70" t="str">
        <f t="shared" si="1"/>
        <v>No Aplica</v>
      </c>
      <c r="L9" s="46">
        <v>3</v>
      </c>
      <c r="M9" s="70" t="str">
        <f t="shared" si="2"/>
        <v>ALTA</v>
      </c>
      <c r="N9" s="73">
        <f>SUM(H9+J9+L9)</f>
        <v>3</v>
      </c>
      <c r="O9" s="65" t="str">
        <f t="shared" si="3"/>
        <v>MEDIA</v>
      </c>
      <c r="R9" s="17" t="s">
        <v>55</v>
      </c>
      <c r="S9" s="68">
        <v>4</v>
      </c>
      <c r="T9" s="20">
        <v>2</v>
      </c>
      <c r="U9" s="71" t="s">
        <v>180</v>
      </c>
      <c r="W9" s="72" t="s">
        <v>181</v>
      </c>
      <c r="Z9" s="40"/>
      <c r="AA9" s="41"/>
      <c r="AB9" s="42"/>
      <c r="AC9" s="41"/>
      <c r="AD9" s="42"/>
      <c r="AE9" s="41"/>
      <c r="AF9" s="42"/>
      <c r="AG9" s="41"/>
      <c r="AH9" s="42"/>
      <c r="AI9" s="43"/>
      <c r="AK9" s="74"/>
      <c r="AL9" s="6"/>
      <c r="AM9" s="6"/>
      <c r="AN9" s="6"/>
      <c r="AO9" s="6"/>
      <c r="AP9" s="6"/>
      <c r="AQ9" s="6"/>
      <c r="AR9" s="6"/>
      <c r="AS9" s="6"/>
      <c r="AT9" s="6"/>
    </row>
    <row r="10" spans="1:48" ht="16.149999999999999" customHeight="1">
      <c r="A10" s="44"/>
      <c r="B10" s="36"/>
      <c r="C10" s="36"/>
      <c r="D10" s="36"/>
      <c r="E10" s="36"/>
      <c r="F10" s="36"/>
      <c r="G10" s="45"/>
      <c r="H10" s="46"/>
      <c r="I10" s="69" t="str">
        <f t="shared" si="0"/>
        <v>No Aplica</v>
      </c>
      <c r="J10" s="46"/>
      <c r="K10" s="70" t="str">
        <f t="shared" si="1"/>
        <v>No Aplica</v>
      </c>
      <c r="L10" s="46"/>
      <c r="M10" s="70" t="str">
        <f t="shared" si="2"/>
        <v>No Aplica</v>
      </c>
      <c r="N10" s="73">
        <f t="shared" ref="N10:N72" si="4">SUM(H10+J10+L10)</f>
        <v>0</v>
      </c>
      <c r="O10" s="65" t="str">
        <f t="shared" si="3"/>
        <v>No Aplica</v>
      </c>
      <c r="R10" s="17" t="s">
        <v>56</v>
      </c>
      <c r="S10" s="68" t="s">
        <v>182</v>
      </c>
      <c r="T10" s="20">
        <v>3</v>
      </c>
      <c r="U10" s="71" t="s">
        <v>234</v>
      </c>
      <c r="W10" s="72" t="s">
        <v>183</v>
      </c>
      <c r="Z10" s="40"/>
      <c r="AA10" s="41"/>
      <c r="AB10" s="42"/>
      <c r="AC10" s="41"/>
      <c r="AD10" s="42"/>
      <c r="AE10" s="41"/>
      <c r="AF10" s="42"/>
      <c r="AG10" s="41"/>
      <c r="AH10" s="42"/>
      <c r="AI10" s="43"/>
      <c r="AK10" s="74"/>
      <c r="AL10" s="6"/>
      <c r="AM10" s="6"/>
      <c r="AN10" s="6"/>
      <c r="AO10" s="6"/>
      <c r="AP10" s="6"/>
      <c r="AQ10" s="6"/>
      <c r="AR10" s="6"/>
      <c r="AS10" s="6"/>
      <c r="AT10" s="6"/>
    </row>
    <row r="11" spans="1:48" ht="16.149999999999999" customHeight="1">
      <c r="A11" s="48"/>
      <c r="B11" s="36"/>
      <c r="C11" s="36"/>
      <c r="D11" s="36"/>
      <c r="E11" s="36"/>
      <c r="F11" s="49"/>
      <c r="G11" s="49"/>
      <c r="H11" s="46"/>
      <c r="I11" s="69" t="str">
        <f t="shared" si="0"/>
        <v>No Aplica</v>
      </c>
      <c r="J11" s="46"/>
      <c r="K11" s="70" t="str">
        <f t="shared" si="1"/>
        <v>No Aplica</v>
      </c>
      <c r="L11" s="46"/>
      <c r="M11" s="70" t="str">
        <f t="shared" si="2"/>
        <v>No Aplica</v>
      </c>
      <c r="N11" s="73">
        <f t="shared" si="4"/>
        <v>0</v>
      </c>
      <c r="O11" s="65" t="str">
        <f t="shared" si="3"/>
        <v>No Aplica</v>
      </c>
      <c r="R11" s="17" t="s">
        <v>57</v>
      </c>
      <c r="S11" s="68" t="s">
        <v>184</v>
      </c>
      <c r="U11" s="71" t="s">
        <v>39</v>
      </c>
      <c r="W11" s="7" t="s">
        <v>185</v>
      </c>
      <c r="Z11" s="40"/>
      <c r="AA11" s="41"/>
      <c r="AB11" s="42"/>
      <c r="AC11" s="41"/>
      <c r="AD11" s="42"/>
      <c r="AE11" s="41"/>
      <c r="AF11" s="42"/>
      <c r="AG11" s="41"/>
      <c r="AH11" s="42"/>
      <c r="AI11" s="43"/>
      <c r="AK11" s="74"/>
      <c r="AL11" s="6"/>
      <c r="AM11" s="6"/>
      <c r="AN11" s="6"/>
      <c r="AO11" s="6"/>
      <c r="AP11" s="6"/>
      <c r="AQ11" s="6"/>
      <c r="AR11" s="6"/>
      <c r="AS11" s="6"/>
      <c r="AT11" s="6"/>
    </row>
    <row r="12" spans="1:48" ht="16.149999999999999" customHeight="1">
      <c r="A12" s="44"/>
      <c r="B12" s="36"/>
      <c r="C12" s="36"/>
      <c r="D12" s="36"/>
      <c r="E12" s="36"/>
      <c r="F12" s="36"/>
      <c r="G12" s="49"/>
      <c r="H12" s="46"/>
      <c r="I12" s="69" t="str">
        <f t="shared" si="0"/>
        <v>No Aplica</v>
      </c>
      <c r="J12" s="46"/>
      <c r="K12" s="70" t="str">
        <f t="shared" si="1"/>
        <v>No Aplica</v>
      </c>
      <c r="L12" s="46"/>
      <c r="M12" s="70" t="str">
        <f t="shared" si="2"/>
        <v>No Aplica</v>
      </c>
      <c r="N12" s="73">
        <f t="shared" si="4"/>
        <v>0</v>
      </c>
      <c r="O12" s="65" t="str">
        <f t="shared" si="3"/>
        <v>No Aplica</v>
      </c>
      <c r="R12" s="17" t="s">
        <v>58</v>
      </c>
      <c r="S12" s="68">
        <v>9</v>
      </c>
      <c r="U12" s="71" t="s">
        <v>186</v>
      </c>
      <c r="W12" s="75" t="s">
        <v>187</v>
      </c>
      <c r="Z12" s="40"/>
      <c r="AA12" s="41"/>
      <c r="AB12" s="42"/>
      <c r="AC12" s="41"/>
      <c r="AD12" s="42"/>
      <c r="AE12" s="41"/>
      <c r="AF12" s="42"/>
      <c r="AG12" s="41"/>
      <c r="AH12" s="42"/>
      <c r="AI12" s="43"/>
    </row>
    <row r="13" spans="1:48" ht="16.149999999999999" customHeight="1">
      <c r="A13" s="44"/>
      <c r="B13" s="36"/>
      <c r="C13" s="36"/>
      <c r="D13" s="36"/>
      <c r="E13" s="36"/>
      <c r="F13" s="36"/>
      <c r="G13" s="49"/>
      <c r="H13" s="46"/>
      <c r="I13" s="69" t="str">
        <f t="shared" si="0"/>
        <v>No Aplica</v>
      </c>
      <c r="J13" s="46"/>
      <c r="K13" s="70" t="str">
        <f t="shared" si="1"/>
        <v>No Aplica</v>
      </c>
      <c r="L13" s="46"/>
      <c r="M13" s="70" t="str">
        <f t="shared" si="2"/>
        <v>No Aplica</v>
      </c>
      <c r="N13" s="73">
        <f t="shared" si="4"/>
        <v>0</v>
      </c>
      <c r="O13" s="65" t="str">
        <f t="shared" si="3"/>
        <v>No Aplica</v>
      </c>
      <c r="U13" s="84" t="s">
        <v>235</v>
      </c>
      <c r="W13" s="72" t="s">
        <v>188</v>
      </c>
      <c r="Z13" s="40"/>
      <c r="AA13" s="41"/>
      <c r="AB13" s="42"/>
      <c r="AC13" s="41"/>
      <c r="AD13" s="42"/>
      <c r="AE13" s="41"/>
      <c r="AF13" s="42"/>
      <c r="AG13" s="41"/>
      <c r="AH13" s="42"/>
      <c r="AI13" s="43"/>
      <c r="AK13" s="74"/>
    </row>
    <row r="14" spans="1:48" ht="16.149999999999999" customHeight="1">
      <c r="A14" s="44"/>
      <c r="B14" s="36"/>
      <c r="C14" s="36"/>
      <c r="D14" s="36"/>
      <c r="E14" s="36"/>
      <c r="F14" s="36"/>
      <c r="G14" s="47"/>
      <c r="H14" s="46"/>
      <c r="I14" s="69" t="str">
        <f t="shared" si="0"/>
        <v>No Aplica</v>
      </c>
      <c r="J14" s="46"/>
      <c r="K14" s="70" t="str">
        <f t="shared" si="1"/>
        <v>No Aplica</v>
      </c>
      <c r="L14" s="46"/>
      <c r="M14" s="70" t="str">
        <f t="shared" si="2"/>
        <v>No Aplica</v>
      </c>
      <c r="N14" s="73">
        <f t="shared" si="4"/>
        <v>0</v>
      </c>
      <c r="O14" s="65" t="str">
        <f t="shared" si="3"/>
        <v>No Aplica</v>
      </c>
      <c r="W14" s="72" t="s">
        <v>189</v>
      </c>
      <c r="Z14" s="40"/>
      <c r="AA14" s="41"/>
      <c r="AB14" s="42"/>
      <c r="AC14" s="41"/>
      <c r="AD14" s="42"/>
      <c r="AE14" s="41"/>
      <c r="AF14" s="42"/>
      <c r="AG14" s="41"/>
      <c r="AH14" s="42"/>
      <c r="AI14" s="43"/>
    </row>
    <row r="15" spans="1:48" ht="16.149999999999999" customHeight="1">
      <c r="A15" s="44"/>
      <c r="B15" s="36"/>
      <c r="C15" s="36"/>
      <c r="D15" s="36"/>
      <c r="E15" s="36"/>
      <c r="F15" s="36"/>
      <c r="G15" s="47"/>
      <c r="H15" s="46"/>
      <c r="I15" s="69" t="str">
        <f t="shared" si="0"/>
        <v>No Aplica</v>
      </c>
      <c r="J15" s="46"/>
      <c r="K15" s="70" t="str">
        <f t="shared" si="1"/>
        <v>No Aplica</v>
      </c>
      <c r="L15" s="46"/>
      <c r="M15" s="70" t="str">
        <f t="shared" si="2"/>
        <v>No Aplica</v>
      </c>
      <c r="N15" s="73">
        <f t="shared" si="4"/>
        <v>0</v>
      </c>
      <c r="O15" s="65" t="str">
        <f t="shared" si="3"/>
        <v>No Aplica</v>
      </c>
      <c r="W15" s="72" t="s">
        <v>190</v>
      </c>
      <c r="Z15" s="40"/>
      <c r="AA15" s="41"/>
      <c r="AB15" s="42"/>
      <c r="AC15" s="41"/>
      <c r="AD15" s="42"/>
      <c r="AE15" s="41"/>
      <c r="AF15" s="42"/>
      <c r="AG15" s="41"/>
      <c r="AH15" s="42"/>
      <c r="AI15" s="43"/>
      <c r="AK15" s="29">
        <f>IF(SUMIFS(N7:N106,Z7:Z106,"=x")=0,0,SUMIFS(N7:N106,Z7:Z106,"=x")/COUNTA(Z7:Z106))</f>
        <v>4</v>
      </c>
      <c r="AL15" s="29">
        <f>IF(SUMIFS(N7:N106,AA7:AA106,"=x")=0,0,SUMIFS(N7:N106,AA7:AA106,"=x")/COUNTA(AA7:AA106))</f>
        <v>0</v>
      </c>
      <c r="AM15" s="29">
        <f>IF(SUMIFS(N7:N106,AB7:AB106,"=x")=0,0,SUMIFS(N7:N106,AB7:AB106,"=x")/COUNTA(AB7:AB106))</f>
        <v>0</v>
      </c>
      <c r="AN15" s="29">
        <f>IF(SUMIFS(N7:N106,AC7:AC106,"=x")=0,0,SUMIFS(N7:N106,AC7:AC106,"=x")/COUNTA(AC7:AC106))</f>
        <v>0</v>
      </c>
      <c r="AO15" s="29">
        <f>IF(SUMIFS(N7:N106,AD7:AD106,"=x")=0,0,SUMIFS(N7:N106,AD7:AD106,"=x")/COUNTA(AD7:AD106))</f>
        <v>0</v>
      </c>
      <c r="AP15" s="29">
        <f>IF(SUMIFS(N7:N106,AE7:AE106,"=x")=0,0,SUMIFS(N7:N106,AE7:AE106,"=x")/COUNTA(AE7:AE106))</f>
        <v>0</v>
      </c>
      <c r="AQ15" s="29">
        <f>IF(SUMIFS(N7:N106,AF7:AF106,"=x")=0,0,SUMIFS(N7:N106,AF7:AF106,"=x")/COUNTA(AF7:AF106))</f>
        <v>0</v>
      </c>
      <c r="AR15" s="29">
        <f>IF(SUMIFS(N7:N106,AG7:AG106,"=x")=0,0,SUMIFS(N7:N106,AG7:AG106,"=x")/COUNTA(AG7:AG106))</f>
        <v>0</v>
      </c>
      <c r="AS15" s="29">
        <f>IF(SUMIFS(N7:N106,AH7:AH106,"=x")=0,0,SUMIFS(N7:N106,AH7:AH106,"=x")/COUNTA(AH7:AH106))</f>
        <v>0</v>
      </c>
      <c r="AT15" s="29">
        <f>IF(SUMIFS(N7:N106,AI7:AI106,"=x")=0,0,SUMIFS(N7:N106,AI7:AI106,"=x")/COUNTA(AI7:AI106))</f>
        <v>0</v>
      </c>
    </row>
    <row r="16" spans="1:48" ht="16.149999999999999" customHeight="1">
      <c r="A16" s="44"/>
      <c r="B16" s="36"/>
      <c r="C16" s="36"/>
      <c r="D16" s="36"/>
      <c r="E16" s="36"/>
      <c r="F16" s="36"/>
      <c r="G16" s="47"/>
      <c r="H16" s="46"/>
      <c r="I16" s="69" t="str">
        <f t="shared" si="0"/>
        <v>No Aplica</v>
      </c>
      <c r="J16" s="46"/>
      <c r="K16" s="70" t="str">
        <f t="shared" si="1"/>
        <v>No Aplica</v>
      </c>
      <c r="L16" s="46"/>
      <c r="M16" s="70" t="str">
        <f t="shared" si="2"/>
        <v>No Aplica</v>
      </c>
      <c r="N16" s="73">
        <f t="shared" si="4"/>
        <v>0</v>
      </c>
      <c r="O16" s="65" t="str">
        <f t="shared" si="3"/>
        <v>No Aplica</v>
      </c>
      <c r="W16" s="72" t="s">
        <v>191</v>
      </c>
      <c r="Z16" s="40"/>
      <c r="AA16" s="41"/>
      <c r="AB16" s="42"/>
      <c r="AC16" s="41"/>
      <c r="AD16" s="42"/>
      <c r="AE16" s="41"/>
      <c r="AF16" s="42"/>
      <c r="AG16" s="41"/>
      <c r="AH16" s="42"/>
      <c r="AI16" s="43"/>
      <c r="AK16" s="32" t="str">
        <f>IF(AK15=0,"",IF(AK15=3,Datos!$T$2,""))</f>
        <v/>
      </c>
      <c r="AL16" s="32" t="str">
        <f>IF(AL15=0,"",IF(AL15=3,Datos!$T$2,""))</f>
        <v/>
      </c>
      <c r="AM16" s="32" t="str">
        <f>IF(AM15=0,"",IF(AM15=3,Datos!$T$2,""))</f>
        <v/>
      </c>
      <c r="AN16" s="32" t="str">
        <f>IF(AN15=0,"",IF(AN15=3,Datos!$T$2,""))</f>
        <v/>
      </c>
      <c r="AO16" s="32" t="str">
        <f>IF(AO15=0,"",IF(AO15=3,Datos!$T$2,""))</f>
        <v/>
      </c>
      <c r="AP16" s="32" t="str">
        <f>IF(AP15=0,"",IF(AP15=3,Datos!$T$2,""))</f>
        <v/>
      </c>
      <c r="AQ16" s="32" t="str">
        <f>IF(AQ15=0,"",IF(AQ15=3,Datos!$T$2,""))</f>
        <v/>
      </c>
      <c r="AR16" s="32" t="str">
        <f>IF(AR15=0,"",IF(AR15=3,Datos!$T$2,""))</f>
        <v/>
      </c>
      <c r="AS16" s="32" t="str">
        <f>IF(AS15=0,"",IF(AS15=3,Datos!$T$2,""))</f>
        <v/>
      </c>
      <c r="AT16" s="32" t="str">
        <f>IF(AT15=0,"",IF(AT15=3,Datos!$T$2,""))</f>
        <v/>
      </c>
      <c r="AV16" s="32" t="str">
        <f>IFERROR(INDEX(AK16:AT16,1,MATCH(TRUE,INDEX((AK16:AT16&lt;&gt;""),),0)),"")</f>
        <v/>
      </c>
    </row>
    <row r="17" spans="1:48" ht="16.149999999999999" customHeight="1">
      <c r="A17" s="44"/>
      <c r="B17" s="36"/>
      <c r="C17" s="36"/>
      <c r="D17" s="36"/>
      <c r="E17" s="36"/>
      <c r="F17" s="36"/>
      <c r="G17" s="47"/>
      <c r="H17" s="39"/>
      <c r="I17" s="62" t="str">
        <f t="shared" si="0"/>
        <v>No Aplica</v>
      </c>
      <c r="J17" s="39"/>
      <c r="K17" s="63" t="str">
        <f t="shared" si="1"/>
        <v>No Aplica</v>
      </c>
      <c r="L17" s="39"/>
      <c r="M17" s="63" t="str">
        <f t="shared" si="2"/>
        <v>No Aplica</v>
      </c>
      <c r="N17" s="64">
        <f t="shared" si="4"/>
        <v>0</v>
      </c>
      <c r="O17" s="65" t="str">
        <f t="shared" si="3"/>
        <v>No Aplica</v>
      </c>
      <c r="W17" s="75" t="s">
        <v>192</v>
      </c>
      <c r="Z17" s="40"/>
      <c r="AA17" s="41"/>
      <c r="AB17" s="42"/>
      <c r="AC17" s="41"/>
      <c r="AD17" s="42"/>
      <c r="AE17" s="41"/>
      <c r="AF17" s="42"/>
      <c r="AG17" s="41"/>
      <c r="AH17" s="42"/>
      <c r="AI17" s="43"/>
      <c r="AK17" s="32" t="str">
        <f>IF(AK15=0,"",IF(AND(AK15&gt;3,AK15&lt;=4),Datos!$T$3,""))</f>
        <v xml:space="preserve">La amenaza  con baja probabilidad de que explote vulnerabilidades </v>
      </c>
      <c r="AL17" s="32" t="str">
        <f>IF(AL15=0,"",IF(AND(AL15&gt;3,AL15&lt;=4),Datos!$T$3,""))</f>
        <v/>
      </c>
      <c r="AM17" s="32" t="str">
        <f>IF(AM15=0,"",IF(AND(AM15&gt;3,AM15&lt;=4),Datos!$T$3,""))</f>
        <v/>
      </c>
      <c r="AN17" s="32" t="str">
        <f>IF(AN15=0,"",IF(AND(AN15&gt;3,AN15&lt;=4),Datos!$T$3,""))</f>
        <v/>
      </c>
      <c r="AO17" s="32" t="str">
        <f>IF(AO15=0,"",IF(AND(AO15&gt;3,AO15&lt;=4),Datos!$T$3,""))</f>
        <v/>
      </c>
      <c r="AP17" s="32" t="str">
        <f>IF(AP15=0,"",IF(AND(AP15&gt;3,AP15&lt;=4),Datos!$T$3,""))</f>
        <v/>
      </c>
      <c r="AQ17" s="32" t="str">
        <f>IF(AQ15=0,"",IF(AND(AQ15&gt;3,AQ15&lt;=4),Datos!$T$3,""))</f>
        <v/>
      </c>
      <c r="AR17" s="32" t="str">
        <f>IF(AR15=0,"",IF(AND(AR15&gt;3,AR15&lt;=4),Datos!$T$3,""))</f>
        <v/>
      </c>
      <c r="AS17" s="32" t="str">
        <f>IF(AS15=0,"",IF(AND(AS15&gt;3,AS15&lt;=4),Datos!$T$3,""))</f>
        <v/>
      </c>
      <c r="AT17" s="32" t="str">
        <f>IF(AT15=0,"",IF(AND(AT15&gt;3,AT15&lt;=4),Datos!$T$3,""))</f>
        <v/>
      </c>
      <c r="AV17" s="32" t="str">
        <f t="shared" ref="AV17:AV22" si="5">IFERROR(INDEX(AK17:AT17,1,MATCH(TRUE,INDEX((AK17:AT17&lt;&gt;""),),0)),"")</f>
        <v xml:space="preserve">La amenaza  con baja probabilidad de que explote vulnerabilidades </v>
      </c>
    </row>
    <row r="18" spans="1:48" ht="16.149999999999999" customHeight="1">
      <c r="A18" s="44"/>
      <c r="B18" s="36"/>
      <c r="C18" s="36"/>
      <c r="D18" s="36"/>
      <c r="E18" s="36"/>
      <c r="F18" s="36"/>
      <c r="G18" s="45"/>
      <c r="H18" s="46"/>
      <c r="I18" s="69" t="str">
        <f t="shared" si="0"/>
        <v>No Aplica</v>
      </c>
      <c r="J18" s="46"/>
      <c r="K18" s="70" t="str">
        <f t="shared" si="1"/>
        <v>No Aplica</v>
      </c>
      <c r="L18" s="46"/>
      <c r="M18" s="70" t="str">
        <f t="shared" si="2"/>
        <v>No Aplica</v>
      </c>
      <c r="N18" s="64">
        <f t="shared" si="4"/>
        <v>0</v>
      </c>
      <c r="O18" s="65" t="str">
        <f t="shared" si="3"/>
        <v>No Aplica</v>
      </c>
      <c r="W18" s="75" t="s">
        <v>193</v>
      </c>
      <c r="Z18" s="40"/>
      <c r="AA18" s="41"/>
      <c r="AB18" s="42"/>
      <c r="AC18" s="41"/>
      <c r="AD18" s="42"/>
      <c r="AE18" s="41"/>
      <c r="AF18" s="42"/>
      <c r="AG18" s="41"/>
      <c r="AH18" s="42"/>
      <c r="AI18" s="43"/>
      <c r="AK18" s="32" t="str">
        <f>IF(AK15=0,"",IF(AND(AK15&gt;4,AK15&lt;=6),Datos!$T$4,""))</f>
        <v/>
      </c>
      <c r="AL18" s="32" t="str">
        <f>IF(AL15=0,"",IF(AND(AL15&gt;4,AL15&lt;=6),Datos!$T$4,""))</f>
        <v/>
      </c>
      <c r="AM18" s="32" t="str">
        <f>IF(AM15=0,"",IF(AND(AM15&gt;4,AM15&lt;=6),Datos!$T$4,""))</f>
        <v/>
      </c>
      <c r="AN18" s="32" t="str">
        <f>IF(AN15=0,"",IF(AND(AN15&gt;4,AN15&lt;=6),Datos!$T$4,""))</f>
        <v/>
      </c>
      <c r="AO18" s="32" t="str">
        <f>IF(AO15=0,"",IF(AND(AO15&gt;4,AO15&lt;=6),Datos!$T$4,""))</f>
        <v/>
      </c>
      <c r="AP18" s="32" t="str">
        <f>IF(AP15=0,"",IF(AND(AP15&gt;4,AP15&lt;=6),Datos!$T$4,""))</f>
        <v/>
      </c>
      <c r="AQ18" s="32" t="str">
        <f>IF(AQ15=0,"",IF(AND(AQ15&gt;4,AQ15&lt;=6),Datos!$T$4,""))</f>
        <v/>
      </c>
      <c r="AR18" s="32" t="str">
        <f>IF(AR15=0,"",IF(AND(AR15&gt;4,AR15&lt;=6),Datos!$T$4,""))</f>
        <v/>
      </c>
      <c r="AS18" s="32" t="str">
        <f>IF(AS15=0,"",IF(AND(AS15&gt;4,AS15&lt;=6),Datos!$T$4,""))</f>
        <v/>
      </c>
      <c r="AT18" s="32" t="str">
        <f>IF(AT15=0,"",IF(AND(AT15&gt;4,AT15&lt;=6),Datos!$T$4,""))</f>
        <v/>
      </c>
      <c r="AV18" s="32" t="str">
        <f t="shared" si="5"/>
        <v/>
      </c>
    </row>
    <row r="19" spans="1:48" ht="16.149999999999999" customHeight="1">
      <c r="A19" s="44"/>
      <c r="B19" s="36"/>
      <c r="C19" s="36"/>
      <c r="D19" s="36"/>
      <c r="E19" s="36"/>
      <c r="F19" s="36"/>
      <c r="G19" s="47"/>
      <c r="H19" s="46">
        <v>3</v>
      </c>
      <c r="I19" s="69" t="str">
        <f t="shared" si="0"/>
        <v>INFORMACION PUBLICA RESERVADA</v>
      </c>
      <c r="J19" s="46"/>
      <c r="K19" s="70" t="str">
        <f t="shared" si="1"/>
        <v>No Aplica</v>
      </c>
      <c r="L19" s="46"/>
      <c r="M19" s="70" t="str">
        <f t="shared" si="2"/>
        <v>No Aplica</v>
      </c>
      <c r="N19" s="73">
        <f t="shared" si="4"/>
        <v>3</v>
      </c>
      <c r="O19" s="65" t="str">
        <f t="shared" si="3"/>
        <v>MEDIA</v>
      </c>
      <c r="W19" s="72" t="s">
        <v>194</v>
      </c>
      <c r="Z19" s="40"/>
      <c r="AA19" s="41"/>
      <c r="AB19" s="42"/>
      <c r="AC19" s="41"/>
      <c r="AD19" s="42"/>
      <c r="AE19" s="41"/>
      <c r="AF19" s="42"/>
      <c r="AG19" s="41"/>
      <c r="AH19" s="42"/>
      <c r="AI19" s="43"/>
      <c r="AK19" s="32" t="str">
        <f>IF(AK15=0,"",IF(AND(AK15&gt;6,AK15&lt;=8),Datos!$T$5,""))</f>
        <v/>
      </c>
      <c r="AL19" s="32" t="str">
        <f>IF(AL15=0,"",IF(AND(AL15&gt;6,AL15&lt;=8),Datos!$T$5,""))</f>
        <v/>
      </c>
      <c r="AM19" s="32" t="str">
        <f>IF(AM15=0,"",IF(AND(AM15&gt;6,AM15&lt;=8),Datos!$T$5,""))</f>
        <v/>
      </c>
      <c r="AN19" s="32" t="str">
        <f>IF(AN15=0,"",IF(AND(AN15&gt;6,AN15&lt;=8),Datos!$T$5,""))</f>
        <v/>
      </c>
      <c r="AO19" s="32" t="str">
        <f>IF(AO15=0,"",IF(AND(AO15&gt;6,AO15&lt;=8),Datos!$T$5,""))</f>
        <v/>
      </c>
      <c r="AP19" s="32" t="str">
        <f>IF(AP15=0,"",IF(AND(AP15&gt;6,AP15&lt;=8),Datos!$T$5,""))</f>
        <v/>
      </c>
      <c r="AQ19" s="32" t="str">
        <f>IF(AQ15=0,"",IF(AND(AQ15&gt;6,AQ15&lt;=8),Datos!$T$5,""))</f>
        <v/>
      </c>
      <c r="AR19" s="32" t="str">
        <f>IF(AR15=0,"",IF(AND(AR15&gt;6,AR15&lt;=8),Datos!$T$5,""))</f>
        <v/>
      </c>
      <c r="AS19" s="32" t="str">
        <f>IF(AS15=0,"",IF(AND(AS15&gt;6,AS15&lt;=8),Datos!$T$5,""))</f>
        <v/>
      </c>
      <c r="AT19" s="32" t="str">
        <f>IF(AT15=0,"",IF(AND(AT15&gt;6,AT15&lt;=8),Datos!$T$5,""))</f>
        <v/>
      </c>
      <c r="AV19" s="32" t="str">
        <f t="shared" si="5"/>
        <v/>
      </c>
    </row>
    <row r="20" spans="1:48" ht="16.149999999999999" customHeight="1">
      <c r="A20" s="44"/>
      <c r="B20" s="36"/>
      <c r="C20" s="36"/>
      <c r="D20" s="36"/>
      <c r="E20" s="36"/>
      <c r="F20" s="36"/>
      <c r="G20" s="49"/>
      <c r="H20" s="46"/>
      <c r="I20" s="69" t="str">
        <f t="shared" si="0"/>
        <v>No Aplica</v>
      </c>
      <c r="J20" s="46"/>
      <c r="K20" s="70" t="str">
        <f t="shared" si="1"/>
        <v>No Aplica</v>
      </c>
      <c r="L20" s="46"/>
      <c r="M20" s="70" t="str">
        <f t="shared" si="2"/>
        <v>No Aplica</v>
      </c>
      <c r="N20" s="73">
        <f t="shared" si="4"/>
        <v>0</v>
      </c>
      <c r="O20" s="65" t="str">
        <f t="shared" si="3"/>
        <v>No Aplica</v>
      </c>
      <c r="W20" s="72" t="s">
        <v>195</v>
      </c>
      <c r="Z20" s="40"/>
      <c r="AA20" s="41"/>
      <c r="AB20" s="42"/>
      <c r="AC20" s="41"/>
      <c r="AD20" s="42"/>
      <c r="AE20" s="41"/>
      <c r="AF20" s="42"/>
      <c r="AG20" s="41"/>
      <c r="AH20" s="42"/>
      <c r="AI20" s="43"/>
      <c r="AK20" s="32" t="str">
        <f>IF(AK15=0,"",IF(AND(AK15&gt;8,AK15&lt;=9),Datos!$T$5,""))</f>
        <v/>
      </c>
      <c r="AL20" s="32" t="str">
        <f>IF(AL15=0,"",IF(AND(AL15&gt;8,AL15&lt;=9),Datos!$T$5,""))</f>
        <v/>
      </c>
      <c r="AM20" s="32" t="str">
        <f>IF(AM15=0,"",IF(AND(AM15&gt;8,AM15&lt;=9),Datos!$T$5,""))</f>
        <v/>
      </c>
      <c r="AN20" s="32" t="str">
        <f>IF(AN15=0,"",IF(AND(AN15&gt;8,AN15&lt;=9),Datos!$T$5,""))</f>
        <v/>
      </c>
      <c r="AO20" s="32" t="str">
        <f>IF(AO15=0,"",IF(AND(AO15&gt;8,AO15&lt;=9),Datos!$T$5,""))</f>
        <v/>
      </c>
      <c r="AP20" s="32" t="str">
        <f>IF(AP15=0,"",IF(AND(AP15&gt;8,AP15&lt;=9),Datos!$T$5,""))</f>
        <v/>
      </c>
      <c r="AQ20" s="32" t="str">
        <f>IF(AQ15=0,"",IF(AND(AQ15&gt;8,AQ15&lt;=9),Datos!$T$5,""))</f>
        <v/>
      </c>
      <c r="AR20" s="32" t="str">
        <f>IF(AR15=0,"",IF(AND(AR15&gt;8,AR15&lt;=9),Datos!$T$5,""))</f>
        <v/>
      </c>
      <c r="AS20" s="32" t="str">
        <f>IF(AS15=0,"",IF(AND(AS15&gt;8,AS15&lt;=9),Datos!$T$5,""))</f>
        <v/>
      </c>
      <c r="AT20" s="32" t="str">
        <f>IF(AT15=0,"",IF(AND(AT15&gt;8,AT15&lt;=9),Datos!$T$5,""))</f>
        <v/>
      </c>
      <c r="AV20" s="32" t="str">
        <f t="shared" si="5"/>
        <v/>
      </c>
    </row>
    <row r="21" spans="1:48" ht="16.149999999999999" customHeight="1">
      <c r="A21" s="44"/>
      <c r="B21" s="36"/>
      <c r="C21" s="36"/>
      <c r="D21" s="36"/>
      <c r="E21" s="36"/>
      <c r="F21" s="49"/>
      <c r="G21" s="49"/>
      <c r="H21" s="46"/>
      <c r="I21" s="69" t="str">
        <f t="shared" si="0"/>
        <v>No Aplica</v>
      </c>
      <c r="J21" s="46"/>
      <c r="K21" s="70" t="str">
        <f t="shared" si="1"/>
        <v>No Aplica</v>
      </c>
      <c r="L21" s="46"/>
      <c r="M21" s="70" t="str">
        <f t="shared" si="2"/>
        <v>No Aplica</v>
      </c>
      <c r="N21" s="73">
        <f t="shared" si="4"/>
        <v>0</v>
      </c>
      <c r="O21" s="65" t="str">
        <f t="shared" si="3"/>
        <v>No Aplica</v>
      </c>
      <c r="W21" s="72" t="s">
        <v>196</v>
      </c>
      <c r="Z21" s="40"/>
      <c r="AA21" s="41"/>
      <c r="AB21" s="42"/>
      <c r="AC21" s="41"/>
      <c r="AD21" s="42"/>
      <c r="AE21" s="41"/>
      <c r="AF21" s="42"/>
      <c r="AG21" s="41"/>
      <c r="AH21" s="42"/>
      <c r="AI21" s="43"/>
      <c r="AK21" s="21"/>
      <c r="AL21" s="21"/>
      <c r="AM21" s="21"/>
      <c r="AN21" s="21"/>
      <c r="AO21" s="21"/>
      <c r="AP21" s="21"/>
      <c r="AQ21" s="21"/>
      <c r="AR21" s="21"/>
      <c r="AS21" s="21"/>
      <c r="AT21" s="21"/>
    </row>
    <row r="22" spans="1:48" ht="16.149999999999999" customHeight="1">
      <c r="A22" s="44"/>
      <c r="B22" s="36"/>
      <c r="C22" s="36"/>
      <c r="D22" s="36"/>
      <c r="E22" s="36"/>
      <c r="F22" s="36"/>
      <c r="G22" s="45"/>
      <c r="H22" s="46"/>
      <c r="I22" s="69" t="str">
        <f t="shared" si="0"/>
        <v>No Aplica</v>
      </c>
      <c r="J22" s="46"/>
      <c r="K22" s="70" t="str">
        <f t="shared" si="1"/>
        <v>No Aplica</v>
      </c>
      <c r="L22" s="46"/>
      <c r="M22" s="70" t="str">
        <f t="shared" si="2"/>
        <v>No Aplica</v>
      </c>
      <c r="N22" s="73">
        <f t="shared" si="4"/>
        <v>0</v>
      </c>
      <c r="O22" s="65" t="str">
        <f t="shared" si="3"/>
        <v>No Aplica</v>
      </c>
      <c r="W22" s="75" t="s">
        <v>197</v>
      </c>
      <c r="Z22" s="40"/>
      <c r="AA22" s="41"/>
      <c r="AB22" s="42"/>
      <c r="AC22" s="41"/>
      <c r="AD22" s="42"/>
      <c r="AE22" s="41"/>
      <c r="AF22" s="42"/>
      <c r="AG22" s="41"/>
      <c r="AH22" s="42"/>
      <c r="AI22" s="43"/>
      <c r="AK22" s="32" t="str">
        <f>IF(AK16&lt;&gt;"",AK16,IF(AK17&lt;&gt;"",AK17,IF(AK18&lt;&gt;"",AK18,IF(AK19&lt;&gt;"",AK19,IF(AK20&lt;&gt;"",AK20,"")))))</f>
        <v xml:space="preserve">La amenaza  con baja probabilidad de que explote vulnerabilidades </v>
      </c>
      <c r="AL22" s="32" t="str">
        <f t="shared" ref="AL22:AT22" si="6">IF(AL16&lt;&gt;"",AL16,IF(AL17&lt;&gt;"",AL17,IF(AL18&lt;&gt;"",AL18,IF(AL19&lt;&gt;"",AL19,IF(AL20&lt;&gt;"",AL20,"")))))</f>
        <v/>
      </c>
      <c r="AM22" s="32" t="str">
        <f t="shared" si="6"/>
        <v/>
      </c>
      <c r="AN22" s="32" t="str">
        <f t="shared" si="6"/>
        <v/>
      </c>
      <c r="AO22" s="32" t="str">
        <f t="shared" si="6"/>
        <v/>
      </c>
      <c r="AP22" s="32" t="str">
        <f t="shared" si="6"/>
        <v/>
      </c>
      <c r="AQ22" s="32" t="str">
        <f t="shared" si="6"/>
        <v/>
      </c>
      <c r="AR22" s="32" t="str">
        <f t="shared" si="6"/>
        <v/>
      </c>
      <c r="AS22" s="32" t="str">
        <f t="shared" si="6"/>
        <v/>
      </c>
      <c r="AT22" s="32" t="str">
        <f t="shared" si="6"/>
        <v/>
      </c>
      <c r="AV22" s="32" t="str">
        <f t="shared" si="5"/>
        <v xml:space="preserve">La amenaza  con baja probabilidad de que explote vulnerabilidades </v>
      </c>
    </row>
    <row r="23" spans="1:48" ht="16.149999999999999" customHeight="1">
      <c r="A23" s="48"/>
      <c r="B23" s="36"/>
      <c r="C23" s="36"/>
      <c r="D23" s="36"/>
      <c r="E23" s="36"/>
      <c r="F23" s="36"/>
      <c r="G23" s="45"/>
      <c r="H23" s="46"/>
      <c r="I23" s="69" t="str">
        <f t="shared" si="0"/>
        <v>No Aplica</v>
      </c>
      <c r="J23" s="46"/>
      <c r="K23" s="70" t="str">
        <f t="shared" si="1"/>
        <v>No Aplica</v>
      </c>
      <c r="L23" s="46"/>
      <c r="M23" s="70" t="str">
        <f t="shared" si="2"/>
        <v>No Aplica</v>
      </c>
      <c r="N23" s="73">
        <f t="shared" si="4"/>
        <v>0</v>
      </c>
      <c r="O23" s="65" t="str">
        <f t="shared" si="3"/>
        <v>No Aplica</v>
      </c>
      <c r="W23" s="72" t="s">
        <v>198</v>
      </c>
      <c r="Z23" s="40"/>
      <c r="AA23" s="41"/>
      <c r="AB23" s="42"/>
      <c r="AC23" s="41"/>
      <c r="AD23" s="42"/>
      <c r="AE23" s="41"/>
      <c r="AF23" s="42"/>
      <c r="AG23" s="41"/>
      <c r="AH23" s="42"/>
      <c r="AI23" s="43"/>
    </row>
    <row r="24" spans="1:48" ht="16.149999999999999" customHeight="1">
      <c r="A24" s="44"/>
      <c r="B24" s="36"/>
      <c r="C24" s="36"/>
      <c r="D24" s="36"/>
      <c r="E24" s="36"/>
      <c r="F24" s="36"/>
      <c r="G24" s="49"/>
      <c r="H24" s="46"/>
      <c r="I24" s="69" t="str">
        <f t="shared" si="0"/>
        <v>No Aplica</v>
      </c>
      <c r="J24" s="46"/>
      <c r="K24" s="70" t="str">
        <f t="shared" si="1"/>
        <v>No Aplica</v>
      </c>
      <c r="L24" s="46"/>
      <c r="M24" s="70" t="str">
        <f t="shared" si="2"/>
        <v>No Aplica</v>
      </c>
      <c r="N24" s="73">
        <f t="shared" si="4"/>
        <v>0</v>
      </c>
      <c r="O24" s="65" t="str">
        <f t="shared" si="3"/>
        <v>No Aplica</v>
      </c>
      <c r="W24" s="72" t="s">
        <v>199</v>
      </c>
      <c r="Z24" s="40"/>
      <c r="AA24" s="41"/>
      <c r="AB24" s="42"/>
      <c r="AC24" s="41"/>
      <c r="AD24" s="42"/>
      <c r="AE24" s="41"/>
      <c r="AF24" s="42"/>
      <c r="AG24" s="41"/>
      <c r="AH24" s="42"/>
      <c r="AI24" s="43"/>
    </row>
    <row r="25" spans="1:48" ht="16.149999999999999" customHeight="1">
      <c r="A25" s="48"/>
      <c r="B25" s="36"/>
      <c r="C25" s="36"/>
      <c r="D25" s="36"/>
      <c r="E25" s="36"/>
      <c r="F25" s="36"/>
      <c r="G25" s="45"/>
      <c r="H25" s="46"/>
      <c r="I25" s="69" t="str">
        <f t="shared" si="0"/>
        <v>No Aplica</v>
      </c>
      <c r="J25" s="46"/>
      <c r="K25" s="70" t="str">
        <f t="shared" si="1"/>
        <v>No Aplica</v>
      </c>
      <c r="L25" s="46"/>
      <c r="M25" s="70" t="str">
        <f t="shared" si="2"/>
        <v>No Aplica</v>
      </c>
      <c r="N25" s="73">
        <f t="shared" si="4"/>
        <v>0</v>
      </c>
      <c r="O25" s="65" t="str">
        <f t="shared" si="3"/>
        <v>No Aplica</v>
      </c>
      <c r="W25" s="75" t="s">
        <v>200</v>
      </c>
      <c r="Z25" s="40"/>
      <c r="AA25" s="41"/>
      <c r="AB25" s="42"/>
      <c r="AC25" s="41"/>
      <c r="AD25" s="42"/>
      <c r="AE25" s="41"/>
      <c r="AF25" s="42"/>
      <c r="AG25" s="41"/>
      <c r="AH25" s="42"/>
      <c r="AI25" s="43"/>
    </row>
    <row r="26" spans="1:48" ht="16.149999999999999" customHeight="1">
      <c r="A26" s="48"/>
      <c r="B26" s="36"/>
      <c r="C26" s="36"/>
      <c r="D26" s="36"/>
      <c r="E26" s="36"/>
      <c r="F26" s="36"/>
      <c r="G26" s="47"/>
      <c r="H26" s="46"/>
      <c r="I26" s="69" t="str">
        <f t="shared" si="0"/>
        <v>No Aplica</v>
      </c>
      <c r="J26" s="46"/>
      <c r="K26" s="70" t="str">
        <f t="shared" si="1"/>
        <v>No Aplica</v>
      </c>
      <c r="L26" s="46"/>
      <c r="M26" s="70" t="str">
        <f t="shared" si="2"/>
        <v>No Aplica</v>
      </c>
      <c r="N26" s="73">
        <f t="shared" si="4"/>
        <v>0</v>
      </c>
      <c r="O26" s="65" t="str">
        <f t="shared" si="3"/>
        <v>No Aplica</v>
      </c>
      <c r="W26" s="72" t="s">
        <v>201</v>
      </c>
      <c r="Z26" s="40"/>
      <c r="AA26" s="41"/>
      <c r="AB26" s="42"/>
      <c r="AC26" s="41"/>
      <c r="AD26" s="42"/>
      <c r="AE26" s="41"/>
      <c r="AF26" s="42"/>
      <c r="AG26" s="41"/>
      <c r="AH26" s="42"/>
      <c r="AI26" s="43"/>
    </row>
    <row r="27" spans="1:48" ht="16.149999999999999" customHeight="1">
      <c r="A27" s="48"/>
      <c r="B27" s="36"/>
      <c r="C27" s="36"/>
      <c r="D27" s="36"/>
      <c r="E27" s="36"/>
      <c r="F27" s="36"/>
      <c r="G27" s="47"/>
      <c r="H27" s="39"/>
      <c r="I27" s="62" t="str">
        <f t="shared" si="0"/>
        <v>No Aplica</v>
      </c>
      <c r="J27" s="39"/>
      <c r="K27" s="63" t="str">
        <f t="shared" si="1"/>
        <v>No Aplica</v>
      </c>
      <c r="L27" s="39"/>
      <c r="M27" s="63" t="str">
        <f t="shared" si="2"/>
        <v>No Aplica</v>
      </c>
      <c r="N27" s="64">
        <f t="shared" si="4"/>
        <v>0</v>
      </c>
      <c r="O27" s="65" t="str">
        <f t="shared" si="3"/>
        <v>No Aplica</v>
      </c>
      <c r="W27" s="72" t="s">
        <v>202</v>
      </c>
      <c r="Z27" s="40"/>
      <c r="AA27" s="41"/>
      <c r="AB27" s="42"/>
      <c r="AC27" s="41"/>
      <c r="AD27" s="42"/>
      <c r="AE27" s="41"/>
      <c r="AF27" s="42"/>
      <c r="AG27" s="41"/>
      <c r="AH27" s="42"/>
      <c r="AI27" s="43"/>
    </row>
    <row r="28" spans="1:48" ht="16.149999999999999" customHeight="1">
      <c r="A28" s="48"/>
      <c r="B28" s="36"/>
      <c r="C28" s="36"/>
      <c r="D28" s="36"/>
      <c r="E28" s="36"/>
      <c r="F28" s="36"/>
      <c r="G28" s="47"/>
      <c r="H28" s="46"/>
      <c r="I28" s="69" t="str">
        <f t="shared" si="0"/>
        <v>No Aplica</v>
      </c>
      <c r="J28" s="46"/>
      <c r="K28" s="70" t="str">
        <f t="shared" si="1"/>
        <v>No Aplica</v>
      </c>
      <c r="L28" s="46"/>
      <c r="M28" s="70" t="str">
        <f t="shared" si="2"/>
        <v>No Aplica</v>
      </c>
      <c r="N28" s="64">
        <f t="shared" si="4"/>
        <v>0</v>
      </c>
      <c r="O28" s="65" t="str">
        <f t="shared" si="3"/>
        <v>No Aplica</v>
      </c>
      <c r="W28" s="72" t="s">
        <v>203</v>
      </c>
      <c r="Z28" s="40"/>
      <c r="AA28" s="41"/>
      <c r="AB28" s="42"/>
      <c r="AC28" s="41"/>
      <c r="AD28" s="42"/>
      <c r="AE28" s="41"/>
      <c r="AF28" s="42"/>
      <c r="AG28" s="41"/>
      <c r="AH28" s="42"/>
      <c r="AI28" s="43"/>
    </row>
    <row r="29" spans="1:48" ht="16.149999999999999" customHeight="1">
      <c r="A29" s="48"/>
      <c r="B29" s="36"/>
      <c r="C29" s="36"/>
      <c r="D29" s="36"/>
      <c r="E29" s="36"/>
      <c r="F29" s="36"/>
      <c r="G29" s="47"/>
      <c r="H29" s="46"/>
      <c r="I29" s="69" t="str">
        <f t="shared" si="0"/>
        <v>No Aplica</v>
      </c>
      <c r="J29" s="46"/>
      <c r="K29" s="70" t="str">
        <f t="shared" si="1"/>
        <v>No Aplica</v>
      </c>
      <c r="L29" s="46"/>
      <c r="M29" s="70" t="str">
        <f t="shared" si="2"/>
        <v>No Aplica</v>
      </c>
      <c r="N29" s="73">
        <f t="shared" si="4"/>
        <v>0</v>
      </c>
      <c r="O29" s="65" t="str">
        <f t="shared" si="3"/>
        <v>No Aplica</v>
      </c>
      <c r="W29" s="75" t="s">
        <v>204</v>
      </c>
      <c r="Z29" s="40"/>
      <c r="AA29" s="41"/>
      <c r="AB29" s="42"/>
      <c r="AC29" s="41"/>
      <c r="AD29" s="42"/>
      <c r="AE29" s="41"/>
      <c r="AF29" s="42"/>
      <c r="AG29" s="41"/>
      <c r="AH29" s="42"/>
      <c r="AI29" s="43"/>
    </row>
    <row r="30" spans="1:48" ht="16.149999999999999" customHeight="1">
      <c r="A30" s="48"/>
      <c r="B30" s="36"/>
      <c r="C30" s="36"/>
      <c r="D30" s="36"/>
      <c r="E30" s="36"/>
      <c r="F30" s="36"/>
      <c r="G30" s="47"/>
      <c r="H30" s="46"/>
      <c r="I30" s="69" t="str">
        <f t="shared" si="0"/>
        <v>No Aplica</v>
      </c>
      <c r="J30" s="46"/>
      <c r="K30" s="70" t="str">
        <f t="shared" si="1"/>
        <v>No Aplica</v>
      </c>
      <c r="L30" s="46"/>
      <c r="M30" s="70" t="str">
        <f t="shared" si="2"/>
        <v>No Aplica</v>
      </c>
      <c r="N30" s="73">
        <f t="shared" si="4"/>
        <v>0</v>
      </c>
      <c r="O30" s="65" t="str">
        <f t="shared" si="3"/>
        <v>No Aplica</v>
      </c>
      <c r="W30" s="72" t="s">
        <v>205</v>
      </c>
      <c r="Z30" s="40"/>
      <c r="AA30" s="41"/>
      <c r="AB30" s="42"/>
      <c r="AC30" s="41"/>
      <c r="AD30" s="42"/>
      <c r="AE30" s="41"/>
      <c r="AF30" s="42"/>
      <c r="AG30" s="41"/>
      <c r="AH30" s="42"/>
      <c r="AI30" s="43"/>
    </row>
    <row r="31" spans="1:48" ht="16.149999999999999" customHeight="1">
      <c r="A31" s="44"/>
      <c r="B31" s="36"/>
      <c r="C31" s="36"/>
      <c r="D31" s="36"/>
      <c r="E31" s="36"/>
      <c r="F31" s="48"/>
      <c r="G31" s="49"/>
      <c r="H31" s="46"/>
      <c r="I31" s="69" t="str">
        <f t="shared" si="0"/>
        <v>No Aplica</v>
      </c>
      <c r="J31" s="46"/>
      <c r="K31" s="70" t="str">
        <f t="shared" si="1"/>
        <v>No Aplica</v>
      </c>
      <c r="L31" s="46"/>
      <c r="M31" s="70" t="str">
        <f t="shared" si="2"/>
        <v>No Aplica</v>
      </c>
      <c r="N31" s="73">
        <f t="shared" si="4"/>
        <v>0</v>
      </c>
      <c r="O31" s="65" t="str">
        <f t="shared" si="3"/>
        <v>No Aplica</v>
      </c>
      <c r="W31" s="72" t="s">
        <v>206</v>
      </c>
      <c r="Z31" s="40"/>
      <c r="AA31" s="41"/>
      <c r="AB31" s="42"/>
      <c r="AC31" s="41"/>
      <c r="AD31" s="42"/>
      <c r="AE31" s="41"/>
      <c r="AF31" s="42"/>
      <c r="AG31" s="41"/>
      <c r="AH31" s="42"/>
      <c r="AI31" s="43"/>
    </row>
    <row r="32" spans="1:48" ht="16.149999999999999" customHeight="1">
      <c r="A32" s="44"/>
      <c r="B32" s="36"/>
      <c r="C32" s="36"/>
      <c r="D32" s="36"/>
      <c r="E32" s="36"/>
      <c r="F32" s="48"/>
      <c r="G32" s="49"/>
      <c r="H32" s="46"/>
      <c r="I32" s="69" t="str">
        <f t="shared" si="0"/>
        <v>No Aplica</v>
      </c>
      <c r="J32" s="46"/>
      <c r="K32" s="70" t="str">
        <f t="shared" si="1"/>
        <v>No Aplica</v>
      </c>
      <c r="L32" s="46"/>
      <c r="M32" s="70" t="str">
        <f t="shared" si="2"/>
        <v>No Aplica</v>
      </c>
      <c r="N32" s="73">
        <f t="shared" si="4"/>
        <v>0</v>
      </c>
      <c r="O32" s="65" t="str">
        <f t="shared" si="3"/>
        <v>No Aplica</v>
      </c>
      <c r="W32" s="7" t="s">
        <v>207</v>
      </c>
      <c r="Z32" s="40"/>
      <c r="AA32" s="41"/>
      <c r="AB32" s="42"/>
      <c r="AC32" s="41"/>
      <c r="AD32" s="42"/>
      <c r="AE32" s="41"/>
      <c r="AF32" s="42"/>
      <c r="AG32" s="41"/>
      <c r="AH32" s="42"/>
      <c r="AI32" s="43"/>
    </row>
    <row r="33" spans="1:35" ht="16.149999999999999" customHeight="1">
      <c r="A33" s="44"/>
      <c r="B33" s="36"/>
      <c r="C33" s="36"/>
      <c r="D33" s="36"/>
      <c r="E33" s="36"/>
      <c r="F33" s="48"/>
      <c r="G33" s="49"/>
      <c r="H33" s="46"/>
      <c r="I33" s="69" t="str">
        <f t="shared" si="0"/>
        <v>No Aplica</v>
      </c>
      <c r="J33" s="46"/>
      <c r="K33" s="70" t="str">
        <f t="shared" si="1"/>
        <v>No Aplica</v>
      </c>
      <c r="L33" s="46"/>
      <c r="M33" s="70" t="str">
        <f t="shared" si="2"/>
        <v>No Aplica</v>
      </c>
      <c r="N33" s="73">
        <f t="shared" si="4"/>
        <v>0</v>
      </c>
      <c r="O33" s="65" t="str">
        <f t="shared" si="3"/>
        <v>No Aplica</v>
      </c>
      <c r="W33" s="72" t="s">
        <v>208</v>
      </c>
      <c r="Z33" s="40"/>
      <c r="AA33" s="41"/>
      <c r="AB33" s="42"/>
      <c r="AC33" s="41"/>
      <c r="AD33" s="42"/>
      <c r="AE33" s="41"/>
      <c r="AF33" s="42"/>
      <c r="AG33" s="41"/>
      <c r="AH33" s="42"/>
      <c r="AI33" s="43"/>
    </row>
    <row r="34" spans="1:35" ht="16.149999999999999" customHeight="1">
      <c r="A34" s="44"/>
      <c r="B34" s="36"/>
      <c r="C34" s="36"/>
      <c r="D34" s="36"/>
      <c r="E34" s="36"/>
      <c r="F34" s="48"/>
      <c r="G34" s="49"/>
      <c r="H34" s="46"/>
      <c r="I34" s="69" t="str">
        <f t="shared" si="0"/>
        <v>No Aplica</v>
      </c>
      <c r="J34" s="46"/>
      <c r="K34" s="70" t="str">
        <f t="shared" si="1"/>
        <v>No Aplica</v>
      </c>
      <c r="L34" s="46"/>
      <c r="M34" s="70" t="str">
        <f t="shared" si="2"/>
        <v>No Aplica</v>
      </c>
      <c r="N34" s="73">
        <f t="shared" si="4"/>
        <v>0</v>
      </c>
      <c r="O34" s="65" t="str">
        <f t="shared" si="3"/>
        <v>No Aplica</v>
      </c>
      <c r="W34" s="7" t="s">
        <v>209</v>
      </c>
      <c r="Z34" s="40"/>
      <c r="AA34" s="41"/>
      <c r="AB34" s="42"/>
      <c r="AC34" s="41"/>
      <c r="AD34" s="42"/>
      <c r="AE34" s="41"/>
      <c r="AF34" s="42"/>
      <c r="AG34" s="41"/>
      <c r="AH34" s="42"/>
      <c r="AI34" s="43"/>
    </row>
    <row r="35" spans="1:35" ht="16.149999999999999" customHeight="1">
      <c r="A35" s="44"/>
      <c r="B35" s="36"/>
      <c r="C35" s="36"/>
      <c r="D35" s="36"/>
      <c r="E35" s="36"/>
      <c r="F35" s="48"/>
      <c r="G35" s="49"/>
      <c r="H35" s="46"/>
      <c r="I35" s="69" t="str">
        <f t="shared" si="0"/>
        <v>No Aplica</v>
      </c>
      <c r="J35" s="46"/>
      <c r="K35" s="70" t="str">
        <f t="shared" si="1"/>
        <v>No Aplica</v>
      </c>
      <c r="L35" s="46"/>
      <c r="M35" s="70" t="str">
        <f t="shared" si="2"/>
        <v>No Aplica</v>
      </c>
      <c r="N35" s="73">
        <f t="shared" si="4"/>
        <v>0</v>
      </c>
      <c r="O35" s="65" t="str">
        <f t="shared" si="3"/>
        <v>No Aplica</v>
      </c>
      <c r="Z35" s="40"/>
      <c r="AA35" s="41"/>
      <c r="AB35" s="42"/>
      <c r="AC35" s="41"/>
      <c r="AD35" s="42"/>
      <c r="AE35" s="41"/>
      <c r="AF35" s="42"/>
      <c r="AG35" s="41"/>
      <c r="AH35" s="42"/>
      <c r="AI35" s="43"/>
    </row>
    <row r="36" spans="1:35" ht="16.149999999999999" customHeight="1">
      <c r="A36" s="44"/>
      <c r="B36" s="36"/>
      <c r="C36" s="36"/>
      <c r="D36" s="36"/>
      <c r="E36" s="36"/>
      <c r="F36" s="48"/>
      <c r="G36" s="49"/>
      <c r="H36" s="46"/>
      <c r="I36" s="69" t="str">
        <f t="shared" si="0"/>
        <v>No Aplica</v>
      </c>
      <c r="J36" s="46"/>
      <c r="K36" s="70" t="str">
        <f t="shared" si="1"/>
        <v>No Aplica</v>
      </c>
      <c r="L36" s="46"/>
      <c r="M36" s="70" t="str">
        <f t="shared" si="2"/>
        <v>No Aplica</v>
      </c>
      <c r="N36" s="73">
        <f t="shared" si="4"/>
        <v>0</v>
      </c>
      <c r="O36" s="65" t="str">
        <f t="shared" si="3"/>
        <v>No Aplica</v>
      </c>
      <c r="Z36" s="40"/>
      <c r="AA36" s="41"/>
      <c r="AB36" s="42"/>
      <c r="AC36" s="41"/>
      <c r="AD36" s="42"/>
      <c r="AE36" s="41"/>
      <c r="AF36" s="42"/>
      <c r="AG36" s="41"/>
      <c r="AH36" s="42"/>
      <c r="AI36" s="43"/>
    </row>
    <row r="37" spans="1:35" ht="16.149999999999999" customHeight="1">
      <c r="A37" s="44"/>
      <c r="B37" s="36"/>
      <c r="C37" s="36"/>
      <c r="D37" s="36"/>
      <c r="E37" s="36"/>
      <c r="F37" s="48"/>
      <c r="G37" s="49"/>
      <c r="H37" s="39"/>
      <c r="I37" s="62" t="str">
        <f t="shared" si="0"/>
        <v>No Aplica</v>
      </c>
      <c r="J37" s="39"/>
      <c r="K37" s="63" t="str">
        <f t="shared" si="1"/>
        <v>No Aplica</v>
      </c>
      <c r="L37" s="39"/>
      <c r="M37" s="63" t="str">
        <f t="shared" si="2"/>
        <v>No Aplica</v>
      </c>
      <c r="N37" s="64">
        <f t="shared" si="4"/>
        <v>0</v>
      </c>
      <c r="O37" s="65" t="str">
        <f t="shared" si="3"/>
        <v>No Aplica</v>
      </c>
      <c r="Z37" s="40"/>
      <c r="AA37" s="41"/>
      <c r="AB37" s="42"/>
      <c r="AC37" s="41"/>
      <c r="AD37" s="42"/>
      <c r="AE37" s="41"/>
      <c r="AF37" s="42"/>
      <c r="AG37" s="41"/>
      <c r="AH37" s="42"/>
      <c r="AI37" s="43"/>
    </row>
    <row r="38" spans="1:35" ht="16.149999999999999" customHeight="1">
      <c r="A38" s="48"/>
      <c r="B38" s="36"/>
      <c r="C38" s="36"/>
      <c r="D38" s="36"/>
      <c r="E38" s="36"/>
      <c r="F38" s="49"/>
      <c r="G38" s="49"/>
      <c r="H38" s="46"/>
      <c r="I38" s="69" t="str">
        <f t="shared" si="0"/>
        <v>No Aplica</v>
      </c>
      <c r="J38" s="46"/>
      <c r="K38" s="70" t="str">
        <f t="shared" si="1"/>
        <v>No Aplica</v>
      </c>
      <c r="L38" s="46"/>
      <c r="M38" s="70" t="str">
        <f t="shared" si="2"/>
        <v>No Aplica</v>
      </c>
      <c r="N38" s="64">
        <f t="shared" si="4"/>
        <v>0</v>
      </c>
      <c r="O38" s="65" t="str">
        <f t="shared" si="3"/>
        <v>No Aplica</v>
      </c>
      <c r="Z38" s="40"/>
      <c r="AA38" s="41"/>
      <c r="AB38" s="42"/>
      <c r="AC38" s="41"/>
      <c r="AD38" s="42"/>
      <c r="AE38" s="41"/>
      <c r="AF38" s="42"/>
      <c r="AG38" s="41"/>
      <c r="AH38" s="42"/>
      <c r="AI38" s="43"/>
    </row>
    <row r="39" spans="1:35" ht="16.149999999999999" customHeight="1">
      <c r="A39" s="44"/>
      <c r="B39" s="36"/>
      <c r="C39" s="36"/>
      <c r="D39" s="36"/>
      <c r="E39" s="36"/>
      <c r="F39" s="49"/>
      <c r="G39" s="45"/>
      <c r="H39" s="46"/>
      <c r="I39" s="69" t="str">
        <f t="shared" si="0"/>
        <v>No Aplica</v>
      </c>
      <c r="J39" s="46"/>
      <c r="K39" s="70" t="str">
        <f t="shared" si="1"/>
        <v>No Aplica</v>
      </c>
      <c r="L39" s="46"/>
      <c r="M39" s="70" t="str">
        <f t="shared" si="2"/>
        <v>No Aplica</v>
      </c>
      <c r="N39" s="73">
        <f t="shared" si="4"/>
        <v>0</v>
      </c>
      <c r="O39" s="65" t="str">
        <f t="shared" si="3"/>
        <v>No Aplica</v>
      </c>
      <c r="Z39" s="40"/>
      <c r="AA39" s="41"/>
      <c r="AB39" s="42"/>
      <c r="AC39" s="41"/>
      <c r="AD39" s="42"/>
      <c r="AE39" s="41"/>
      <c r="AF39" s="42"/>
      <c r="AG39" s="41"/>
      <c r="AH39" s="42"/>
      <c r="AI39" s="43"/>
    </row>
    <row r="40" spans="1:35" ht="16.149999999999999" customHeight="1">
      <c r="A40" s="44"/>
      <c r="B40" s="36"/>
      <c r="C40" s="36"/>
      <c r="D40" s="36"/>
      <c r="E40" s="36"/>
      <c r="F40" s="49"/>
      <c r="G40" s="45"/>
      <c r="H40" s="46"/>
      <c r="I40" s="69" t="str">
        <f t="shared" si="0"/>
        <v>No Aplica</v>
      </c>
      <c r="J40" s="46"/>
      <c r="K40" s="70" t="str">
        <f t="shared" si="1"/>
        <v>No Aplica</v>
      </c>
      <c r="L40" s="46"/>
      <c r="M40" s="70" t="str">
        <f t="shared" si="2"/>
        <v>No Aplica</v>
      </c>
      <c r="N40" s="73">
        <f t="shared" si="4"/>
        <v>0</v>
      </c>
      <c r="O40" s="65" t="str">
        <f t="shared" si="3"/>
        <v>No Aplica</v>
      </c>
      <c r="Z40" s="40"/>
      <c r="AA40" s="41"/>
      <c r="AB40" s="42"/>
      <c r="AC40" s="41"/>
      <c r="AD40" s="42"/>
      <c r="AE40" s="41"/>
      <c r="AF40" s="42"/>
      <c r="AG40" s="41"/>
      <c r="AH40" s="42"/>
      <c r="AI40" s="43"/>
    </row>
    <row r="41" spans="1:35" ht="16.149999999999999" customHeight="1">
      <c r="A41" s="44"/>
      <c r="B41" s="36"/>
      <c r="C41" s="36"/>
      <c r="D41" s="36"/>
      <c r="E41" s="36"/>
      <c r="F41" s="49"/>
      <c r="G41" s="45"/>
      <c r="H41" s="46"/>
      <c r="I41" s="69" t="str">
        <f t="shared" si="0"/>
        <v>No Aplica</v>
      </c>
      <c r="J41" s="46"/>
      <c r="K41" s="70" t="str">
        <f t="shared" si="1"/>
        <v>No Aplica</v>
      </c>
      <c r="L41" s="46"/>
      <c r="M41" s="70" t="str">
        <f t="shared" si="2"/>
        <v>No Aplica</v>
      </c>
      <c r="N41" s="73">
        <f t="shared" si="4"/>
        <v>0</v>
      </c>
      <c r="O41" s="65" t="str">
        <f t="shared" si="3"/>
        <v>No Aplica</v>
      </c>
      <c r="Z41" s="40"/>
      <c r="AA41" s="41"/>
      <c r="AB41" s="42"/>
      <c r="AC41" s="41"/>
      <c r="AD41" s="42"/>
      <c r="AE41" s="41"/>
      <c r="AF41" s="42"/>
      <c r="AG41" s="41"/>
      <c r="AH41" s="42"/>
      <c r="AI41" s="43"/>
    </row>
    <row r="42" spans="1:35" ht="16.149999999999999" customHeight="1">
      <c r="A42" s="44"/>
      <c r="B42" s="36"/>
      <c r="C42" s="36"/>
      <c r="D42" s="36"/>
      <c r="E42" s="36"/>
      <c r="F42" s="49"/>
      <c r="G42" s="45"/>
      <c r="H42" s="46"/>
      <c r="I42" s="69" t="str">
        <f t="shared" si="0"/>
        <v>No Aplica</v>
      </c>
      <c r="J42" s="46"/>
      <c r="K42" s="70" t="str">
        <f t="shared" si="1"/>
        <v>No Aplica</v>
      </c>
      <c r="L42" s="46"/>
      <c r="M42" s="70" t="str">
        <f t="shared" si="2"/>
        <v>No Aplica</v>
      </c>
      <c r="N42" s="73">
        <f t="shared" si="4"/>
        <v>0</v>
      </c>
      <c r="O42" s="65" t="str">
        <f t="shared" si="3"/>
        <v>No Aplica</v>
      </c>
      <c r="Z42" s="40"/>
      <c r="AA42" s="41"/>
      <c r="AB42" s="42"/>
      <c r="AC42" s="41"/>
      <c r="AD42" s="42"/>
      <c r="AE42" s="41"/>
      <c r="AF42" s="42"/>
      <c r="AG42" s="41"/>
      <c r="AH42" s="42"/>
      <c r="AI42" s="43"/>
    </row>
    <row r="43" spans="1:35" ht="16.149999999999999" customHeight="1">
      <c r="A43" s="44"/>
      <c r="B43" s="36"/>
      <c r="C43" s="36"/>
      <c r="D43" s="36"/>
      <c r="E43" s="36"/>
      <c r="F43" s="49"/>
      <c r="G43" s="45"/>
      <c r="H43" s="46"/>
      <c r="I43" s="69" t="str">
        <f t="shared" si="0"/>
        <v>No Aplica</v>
      </c>
      <c r="J43" s="46"/>
      <c r="K43" s="70" t="str">
        <f t="shared" si="1"/>
        <v>No Aplica</v>
      </c>
      <c r="L43" s="46"/>
      <c r="M43" s="70" t="str">
        <f t="shared" si="2"/>
        <v>No Aplica</v>
      </c>
      <c r="N43" s="73">
        <f t="shared" si="4"/>
        <v>0</v>
      </c>
      <c r="O43" s="65" t="str">
        <f t="shared" si="3"/>
        <v>No Aplica</v>
      </c>
      <c r="Z43" s="40"/>
      <c r="AA43" s="41"/>
      <c r="AB43" s="42"/>
      <c r="AC43" s="41"/>
      <c r="AD43" s="42"/>
      <c r="AE43" s="41"/>
      <c r="AF43" s="42"/>
      <c r="AG43" s="41"/>
      <c r="AH43" s="42"/>
      <c r="AI43" s="43"/>
    </row>
    <row r="44" spans="1:35" ht="16.149999999999999" customHeight="1">
      <c r="A44" s="44"/>
      <c r="B44" s="36"/>
      <c r="C44" s="36"/>
      <c r="D44" s="36"/>
      <c r="E44" s="36"/>
      <c r="F44" s="49"/>
      <c r="G44" s="45"/>
      <c r="H44" s="46"/>
      <c r="I44" s="69" t="str">
        <f t="shared" si="0"/>
        <v>No Aplica</v>
      </c>
      <c r="J44" s="46"/>
      <c r="K44" s="70" t="str">
        <f t="shared" si="1"/>
        <v>No Aplica</v>
      </c>
      <c r="L44" s="46"/>
      <c r="M44" s="70" t="str">
        <f t="shared" si="2"/>
        <v>No Aplica</v>
      </c>
      <c r="N44" s="73">
        <f t="shared" si="4"/>
        <v>0</v>
      </c>
      <c r="O44" s="65" t="str">
        <f t="shared" si="3"/>
        <v>No Aplica</v>
      </c>
      <c r="Z44" s="40"/>
      <c r="AA44" s="41"/>
      <c r="AB44" s="42"/>
      <c r="AC44" s="41"/>
      <c r="AD44" s="42"/>
      <c r="AE44" s="41"/>
      <c r="AF44" s="42"/>
      <c r="AG44" s="41"/>
      <c r="AH44" s="42"/>
      <c r="AI44" s="43"/>
    </row>
    <row r="45" spans="1:35" ht="16.149999999999999" customHeight="1">
      <c r="A45" s="44"/>
      <c r="B45" s="36"/>
      <c r="C45" s="36"/>
      <c r="D45" s="36"/>
      <c r="E45" s="36"/>
      <c r="F45" s="36"/>
      <c r="G45" s="47"/>
      <c r="H45" s="46"/>
      <c r="I45" s="69" t="str">
        <f t="shared" si="0"/>
        <v>No Aplica</v>
      </c>
      <c r="J45" s="46"/>
      <c r="K45" s="70" t="str">
        <f t="shared" si="1"/>
        <v>No Aplica</v>
      </c>
      <c r="L45" s="46"/>
      <c r="M45" s="70" t="str">
        <f t="shared" si="2"/>
        <v>No Aplica</v>
      </c>
      <c r="N45" s="73">
        <f t="shared" si="4"/>
        <v>0</v>
      </c>
      <c r="O45" s="65" t="str">
        <f t="shared" si="3"/>
        <v>No Aplica</v>
      </c>
      <c r="Z45" s="40"/>
      <c r="AA45" s="41"/>
      <c r="AB45" s="42"/>
      <c r="AC45" s="41"/>
      <c r="AD45" s="42"/>
      <c r="AE45" s="41"/>
      <c r="AF45" s="42"/>
      <c r="AG45" s="41"/>
      <c r="AH45" s="42"/>
      <c r="AI45" s="43"/>
    </row>
    <row r="46" spans="1:35" ht="16.149999999999999" customHeight="1">
      <c r="A46" s="48"/>
      <c r="B46" s="36"/>
      <c r="C46" s="36"/>
      <c r="D46" s="36"/>
      <c r="E46" s="36"/>
      <c r="F46" s="36"/>
      <c r="G46" s="47"/>
      <c r="H46" s="46"/>
      <c r="I46" s="69" t="str">
        <f t="shared" si="0"/>
        <v>No Aplica</v>
      </c>
      <c r="J46" s="46"/>
      <c r="K46" s="70" t="str">
        <f t="shared" si="1"/>
        <v>No Aplica</v>
      </c>
      <c r="L46" s="46"/>
      <c r="M46" s="70" t="str">
        <f t="shared" si="2"/>
        <v>No Aplica</v>
      </c>
      <c r="N46" s="73">
        <f t="shared" si="4"/>
        <v>0</v>
      </c>
      <c r="O46" s="65" t="str">
        <f t="shared" si="3"/>
        <v>No Aplica</v>
      </c>
      <c r="Z46" s="40"/>
      <c r="AA46" s="41"/>
      <c r="AB46" s="42"/>
      <c r="AC46" s="41"/>
      <c r="AD46" s="42"/>
      <c r="AE46" s="41"/>
      <c r="AF46" s="42"/>
      <c r="AG46" s="41"/>
      <c r="AH46" s="42"/>
      <c r="AI46" s="43"/>
    </row>
    <row r="47" spans="1:35" ht="16.149999999999999" customHeight="1">
      <c r="A47" s="48"/>
      <c r="B47" s="36"/>
      <c r="C47" s="36"/>
      <c r="D47" s="36"/>
      <c r="E47" s="36"/>
      <c r="F47" s="36"/>
      <c r="G47" s="45"/>
      <c r="H47" s="39"/>
      <c r="I47" s="62" t="str">
        <f t="shared" si="0"/>
        <v>No Aplica</v>
      </c>
      <c r="J47" s="39"/>
      <c r="K47" s="63" t="str">
        <f t="shared" si="1"/>
        <v>No Aplica</v>
      </c>
      <c r="L47" s="39"/>
      <c r="M47" s="63" t="str">
        <f t="shared" si="2"/>
        <v>No Aplica</v>
      </c>
      <c r="N47" s="64">
        <f t="shared" si="4"/>
        <v>0</v>
      </c>
      <c r="O47" s="65" t="str">
        <f t="shared" si="3"/>
        <v>No Aplica</v>
      </c>
      <c r="Z47" s="40"/>
      <c r="AA47" s="41"/>
      <c r="AB47" s="42"/>
      <c r="AC47" s="41"/>
      <c r="AD47" s="42"/>
      <c r="AE47" s="41"/>
      <c r="AF47" s="42"/>
      <c r="AG47" s="41"/>
      <c r="AH47" s="42"/>
      <c r="AI47" s="43"/>
    </row>
    <row r="48" spans="1:35" ht="16.149999999999999" customHeight="1">
      <c r="A48" s="48"/>
      <c r="B48" s="36"/>
      <c r="C48" s="36"/>
      <c r="D48" s="36"/>
      <c r="E48" s="36"/>
      <c r="F48" s="36"/>
      <c r="G48" s="47"/>
      <c r="H48" s="46"/>
      <c r="I48" s="69" t="str">
        <f t="shared" si="0"/>
        <v>No Aplica</v>
      </c>
      <c r="J48" s="46"/>
      <c r="K48" s="70" t="str">
        <f t="shared" si="1"/>
        <v>No Aplica</v>
      </c>
      <c r="L48" s="46"/>
      <c r="M48" s="70" t="str">
        <f t="shared" si="2"/>
        <v>No Aplica</v>
      </c>
      <c r="N48" s="64">
        <f t="shared" si="4"/>
        <v>0</v>
      </c>
      <c r="O48" s="65" t="str">
        <f t="shared" si="3"/>
        <v>No Aplica</v>
      </c>
      <c r="Z48" s="40"/>
      <c r="AA48" s="41"/>
      <c r="AB48" s="42"/>
      <c r="AC48" s="41"/>
      <c r="AD48" s="42"/>
      <c r="AE48" s="41"/>
      <c r="AF48" s="42"/>
      <c r="AG48" s="41"/>
      <c r="AH48" s="42"/>
      <c r="AI48" s="43"/>
    </row>
    <row r="49" spans="1:35" ht="16.149999999999999" customHeight="1">
      <c r="A49" s="44"/>
      <c r="B49" s="36"/>
      <c r="C49" s="36"/>
      <c r="D49" s="36"/>
      <c r="E49" s="36"/>
      <c r="F49" s="49"/>
      <c r="G49" s="49"/>
      <c r="H49" s="46"/>
      <c r="I49" s="69" t="str">
        <f t="shared" si="0"/>
        <v>No Aplica</v>
      </c>
      <c r="J49" s="46"/>
      <c r="K49" s="70" t="str">
        <f t="shared" si="1"/>
        <v>No Aplica</v>
      </c>
      <c r="L49" s="46"/>
      <c r="M49" s="70" t="str">
        <f t="shared" si="2"/>
        <v>No Aplica</v>
      </c>
      <c r="N49" s="73">
        <f t="shared" si="4"/>
        <v>0</v>
      </c>
      <c r="O49" s="65" t="str">
        <f t="shared" si="3"/>
        <v>No Aplica</v>
      </c>
      <c r="Z49" s="40"/>
      <c r="AA49" s="41"/>
      <c r="AB49" s="42"/>
      <c r="AC49" s="41"/>
      <c r="AD49" s="42"/>
      <c r="AE49" s="41"/>
      <c r="AF49" s="42"/>
      <c r="AG49" s="41"/>
      <c r="AH49" s="42"/>
      <c r="AI49" s="43"/>
    </row>
    <row r="50" spans="1:35" ht="16.149999999999999" customHeight="1">
      <c r="A50" s="44"/>
      <c r="B50" s="36"/>
      <c r="C50" s="36"/>
      <c r="D50" s="36"/>
      <c r="E50" s="36"/>
      <c r="F50" s="44"/>
      <c r="G50" s="49"/>
      <c r="H50" s="46"/>
      <c r="I50" s="69" t="str">
        <f t="shared" si="0"/>
        <v>No Aplica</v>
      </c>
      <c r="J50" s="46"/>
      <c r="K50" s="70" t="str">
        <f t="shared" si="1"/>
        <v>No Aplica</v>
      </c>
      <c r="L50" s="46"/>
      <c r="M50" s="70" t="str">
        <f t="shared" si="2"/>
        <v>No Aplica</v>
      </c>
      <c r="N50" s="73">
        <f t="shared" si="4"/>
        <v>0</v>
      </c>
      <c r="O50" s="65" t="str">
        <f t="shared" si="3"/>
        <v>No Aplica</v>
      </c>
      <c r="Z50" s="40"/>
      <c r="AA50" s="41"/>
      <c r="AB50" s="42"/>
      <c r="AC50" s="41"/>
      <c r="AD50" s="42"/>
      <c r="AE50" s="41"/>
      <c r="AF50" s="42"/>
      <c r="AG50" s="41"/>
      <c r="AH50" s="42"/>
      <c r="AI50" s="43"/>
    </row>
    <row r="51" spans="1:35" ht="16.149999999999999" customHeight="1">
      <c r="A51" s="44"/>
      <c r="B51" s="36"/>
      <c r="C51" s="36"/>
      <c r="D51" s="36"/>
      <c r="E51" s="36"/>
      <c r="F51" s="44"/>
      <c r="G51" s="49"/>
      <c r="H51" s="46"/>
      <c r="I51" s="69" t="str">
        <f t="shared" si="0"/>
        <v>No Aplica</v>
      </c>
      <c r="J51" s="46"/>
      <c r="K51" s="70" t="str">
        <f t="shared" si="1"/>
        <v>No Aplica</v>
      </c>
      <c r="L51" s="46"/>
      <c r="M51" s="70" t="str">
        <f t="shared" si="2"/>
        <v>No Aplica</v>
      </c>
      <c r="N51" s="73">
        <f t="shared" si="4"/>
        <v>0</v>
      </c>
      <c r="O51" s="65" t="str">
        <f t="shared" si="3"/>
        <v>No Aplica</v>
      </c>
      <c r="Z51" s="40"/>
      <c r="AA51" s="41"/>
      <c r="AB51" s="42"/>
      <c r="AC51" s="41"/>
      <c r="AD51" s="42"/>
      <c r="AE51" s="41"/>
      <c r="AF51" s="42"/>
      <c r="AG51" s="41"/>
      <c r="AH51" s="42"/>
      <c r="AI51" s="43"/>
    </row>
    <row r="52" spans="1:35" ht="16.149999999999999" customHeight="1">
      <c r="A52" s="44"/>
      <c r="B52" s="36"/>
      <c r="C52" s="36"/>
      <c r="D52" s="36"/>
      <c r="E52" s="36"/>
      <c r="F52" s="36"/>
      <c r="G52" s="47"/>
      <c r="H52" s="46"/>
      <c r="I52" s="69" t="str">
        <f t="shared" si="0"/>
        <v>No Aplica</v>
      </c>
      <c r="J52" s="46"/>
      <c r="K52" s="70" t="str">
        <f t="shared" si="1"/>
        <v>No Aplica</v>
      </c>
      <c r="L52" s="46"/>
      <c r="M52" s="70" t="str">
        <f t="shared" si="2"/>
        <v>No Aplica</v>
      </c>
      <c r="N52" s="73">
        <f t="shared" si="4"/>
        <v>0</v>
      </c>
      <c r="O52" s="65" t="str">
        <f t="shared" si="3"/>
        <v>No Aplica</v>
      </c>
      <c r="Z52" s="40"/>
      <c r="AA52" s="41"/>
      <c r="AB52" s="42"/>
      <c r="AC52" s="41"/>
      <c r="AD52" s="42"/>
      <c r="AE52" s="41"/>
      <c r="AF52" s="42"/>
      <c r="AG52" s="41"/>
      <c r="AH52" s="42"/>
      <c r="AI52" s="43"/>
    </row>
    <row r="53" spans="1:35" ht="16.149999999999999" customHeight="1">
      <c r="A53" s="44"/>
      <c r="B53" s="36"/>
      <c r="C53" s="36"/>
      <c r="D53" s="36"/>
      <c r="E53" s="36"/>
      <c r="F53" s="36"/>
      <c r="G53" s="47"/>
      <c r="H53" s="46"/>
      <c r="I53" s="69" t="str">
        <f t="shared" si="0"/>
        <v>No Aplica</v>
      </c>
      <c r="J53" s="46"/>
      <c r="K53" s="70" t="str">
        <f t="shared" si="1"/>
        <v>No Aplica</v>
      </c>
      <c r="L53" s="46"/>
      <c r="M53" s="70" t="str">
        <f t="shared" si="2"/>
        <v>No Aplica</v>
      </c>
      <c r="N53" s="73">
        <f t="shared" si="4"/>
        <v>0</v>
      </c>
      <c r="O53" s="65" t="str">
        <f t="shared" si="3"/>
        <v>No Aplica</v>
      </c>
      <c r="Z53" s="40"/>
      <c r="AA53" s="41"/>
      <c r="AB53" s="42"/>
      <c r="AC53" s="41"/>
      <c r="AD53" s="42"/>
      <c r="AE53" s="41"/>
      <c r="AF53" s="42"/>
      <c r="AG53" s="41"/>
      <c r="AH53" s="42"/>
      <c r="AI53" s="43"/>
    </row>
    <row r="54" spans="1:35" ht="16.149999999999999" customHeight="1">
      <c r="A54" s="44"/>
      <c r="B54" s="36"/>
      <c r="C54" s="36"/>
      <c r="D54" s="36"/>
      <c r="E54" s="36"/>
      <c r="F54" s="36"/>
      <c r="G54" s="47"/>
      <c r="H54" s="46"/>
      <c r="I54" s="69" t="str">
        <f t="shared" si="0"/>
        <v>No Aplica</v>
      </c>
      <c r="J54" s="46"/>
      <c r="K54" s="70" t="str">
        <f t="shared" si="1"/>
        <v>No Aplica</v>
      </c>
      <c r="L54" s="46"/>
      <c r="M54" s="70" t="str">
        <f t="shared" si="2"/>
        <v>No Aplica</v>
      </c>
      <c r="N54" s="73">
        <f t="shared" si="4"/>
        <v>0</v>
      </c>
      <c r="O54" s="65" t="str">
        <f t="shared" si="3"/>
        <v>No Aplica</v>
      </c>
      <c r="Z54" s="40"/>
      <c r="AA54" s="41"/>
      <c r="AB54" s="42"/>
      <c r="AC54" s="41"/>
      <c r="AD54" s="42"/>
      <c r="AE54" s="41"/>
      <c r="AF54" s="42"/>
      <c r="AG54" s="41"/>
      <c r="AH54" s="42"/>
      <c r="AI54" s="43"/>
    </row>
    <row r="55" spans="1:35" ht="16.149999999999999" customHeight="1">
      <c r="A55" s="48"/>
      <c r="B55" s="36"/>
      <c r="C55" s="36"/>
      <c r="D55" s="36"/>
      <c r="E55" s="36"/>
      <c r="F55" s="36"/>
      <c r="G55" s="47"/>
      <c r="H55" s="46"/>
      <c r="I55" s="69" t="str">
        <f t="shared" si="0"/>
        <v>No Aplica</v>
      </c>
      <c r="J55" s="46"/>
      <c r="K55" s="70" t="str">
        <f t="shared" si="1"/>
        <v>No Aplica</v>
      </c>
      <c r="L55" s="46"/>
      <c r="M55" s="70" t="str">
        <f t="shared" si="2"/>
        <v>No Aplica</v>
      </c>
      <c r="N55" s="73">
        <f t="shared" si="4"/>
        <v>0</v>
      </c>
      <c r="O55" s="65" t="str">
        <f t="shared" si="3"/>
        <v>No Aplica</v>
      </c>
      <c r="Z55" s="40"/>
      <c r="AA55" s="41"/>
      <c r="AB55" s="42"/>
      <c r="AC55" s="41"/>
      <c r="AD55" s="42"/>
      <c r="AE55" s="41"/>
      <c r="AF55" s="42"/>
      <c r="AG55" s="41"/>
      <c r="AH55" s="42"/>
      <c r="AI55" s="43"/>
    </row>
    <row r="56" spans="1:35" ht="16.149999999999999" customHeight="1">
      <c r="A56" s="44"/>
      <c r="B56" s="36"/>
      <c r="C56" s="36"/>
      <c r="D56" s="36"/>
      <c r="E56" s="36"/>
      <c r="F56" s="36"/>
      <c r="G56" s="45"/>
      <c r="H56" s="46"/>
      <c r="I56" s="69" t="str">
        <f t="shared" si="0"/>
        <v>No Aplica</v>
      </c>
      <c r="J56" s="46"/>
      <c r="K56" s="70" t="str">
        <f t="shared" si="1"/>
        <v>No Aplica</v>
      </c>
      <c r="L56" s="46"/>
      <c r="M56" s="70" t="str">
        <f t="shared" si="2"/>
        <v>No Aplica</v>
      </c>
      <c r="N56" s="73">
        <f t="shared" si="4"/>
        <v>0</v>
      </c>
      <c r="O56" s="65" t="str">
        <f t="shared" si="3"/>
        <v>No Aplica</v>
      </c>
      <c r="Z56" s="40"/>
      <c r="AA56" s="41"/>
      <c r="AB56" s="42"/>
      <c r="AC56" s="41"/>
      <c r="AD56" s="42"/>
      <c r="AE56" s="41"/>
      <c r="AF56" s="42"/>
      <c r="AG56" s="41"/>
      <c r="AH56" s="42"/>
      <c r="AI56" s="43"/>
    </row>
    <row r="57" spans="1:35" ht="16.149999999999999" customHeight="1">
      <c r="A57" s="44"/>
      <c r="B57" s="36"/>
      <c r="C57" s="36"/>
      <c r="D57" s="36"/>
      <c r="E57" s="36"/>
      <c r="F57" s="36"/>
      <c r="G57" s="45"/>
      <c r="H57" s="39"/>
      <c r="I57" s="62" t="str">
        <f t="shared" si="0"/>
        <v>No Aplica</v>
      </c>
      <c r="J57" s="39"/>
      <c r="K57" s="63" t="str">
        <f t="shared" si="1"/>
        <v>No Aplica</v>
      </c>
      <c r="L57" s="39"/>
      <c r="M57" s="63" t="str">
        <f t="shared" si="2"/>
        <v>No Aplica</v>
      </c>
      <c r="N57" s="64">
        <f t="shared" si="4"/>
        <v>0</v>
      </c>
      <c r="O57" s="65" t="str">
        <f t="shared" si="3"/>
        <v>No Aplica</v>
      </c>
      <c r="Z57" s="40"/>
      <c r="AA57" s="41"/>
      <c r="AB57" s="42"/>
      <c r="AC57" s="41"/>
      <c r="AD57" s="42"/>
      <c r="AE57" s="41"/>
      <c r="AF57" s="42"/>
      <c r="AG57" s="41"/>
      <c r="AH57" s="42"/>
      <c r="AI57" s="43"/>
    </row>
    <row r="58" spans="1:35" ht="16.149999999999999" customHeight="1">
      <c r="A58" s="44"/>
      <c r="B58" s="36"/>
      <c r="C58" s="36"/>
      <c r="D58" s="36"/>
      <c r="E58" s="36"/>
      <c r="F58" s="49"/>
      <c r="G58" s="49"/>
      <c r="H58" s="46"/>
      <c r="I58" s="69" t="str">
        <f t="shared" si="0"/>
        <v>No Aplica</v>
      </c>
      <c r="J58" s="46"/>
      <c r="K58" s="70" t="str">
        <f t="shared" si="1"/>
        <v>No Aplica</v>
      </c>
      <c r="L58" s="46"/>
      <c r="M58" s="70" t="str">
        <f t="shared" si="2"/>
        <v>No Aplica</v>
      </c>
      <c r="N58" s="64">
        <f t="shared" si="4"/>
        <v>0</v>
      </c>
      <c r="O58" s="65" t="str">
        <f t="shared" si="3"/>
        <v>No Aplica</v>
      </c>
      <c r="Z58" s="40"/>
      <c r="AA58" s="41"/>
      <c r="AB58" s="42"/>
      <c r="AC58" s="41"/>
      <c r="AD58" s="42"/>
      <c r="AE58" s="41"/>
      <c r="AF58" s="42"/>
      <c r="AG58" s="41"/>
      <c r="AH58" s="42"/>
      <c r="AI58" s="43"/>
    </row>
    <row r="59" spans="1:35" ht="16.149999999999999" customHeight="1">
      <c r="A59" s="44"/>
      <c r="B59" s="36"/>
      <c r="C59" s="36"/>
      <c r="D59" s="36"/>
      <c r="E59" s="36"/>
      <c r="F59" s="44"/>
      <c r="G59" s="49"/>
      <c r="H59" s="46"/>
      <c r="I59" s="69" t="str">
        <f t="shared" si="0"/>
        <v>No Aplica</v>
      </c>
      <c r="J59" s="46"/>
      <c r="K59" s="70" t="str">
        <f t="shared" si="1"/>
        <v>No Aplica</v>
      </c>
      <c r="L59" s="46"/>
      <c r="M59" s="70" t="str">
        <f t="shared" si="2"/>
        <v>No Aplica</v>
      </c>
      <c r="N59" s="73">
        <f t="shared" si="4"/>
        <v>0</v>
      </c>
      <c r="O59" s="65" t="str">
        <f t="shared" si="3"/>
        <v>No Aplica</v>
      </c>
      <c r="Z59" s="40"/>
      <c r="AA59" s="41"/>
      <c r="AB59" s="42"/>
      <c r="AC59" s="41"/>
      <c r="AD59" s="42"/>
      <c r="AE59" s="41"/>
      <c r="AF59" s="42"/>
      <c r="AG59" s="41"/>
      <c r="AH59" s="42"/>
      <c r="AI59" s="43"/>
    </row>
    <row r="60" spans="1:35" ht="16.149999999999999" customHeight="1">
      <c r="A60" s="44"/>
      <c r="B60" s="36"/>
      <c r="C60" s="36"/>
      <c r="D60" s="36"/>
      <c r="E60" s="36"/>
      <c r="F60" s="36"/>
      <c r="G60" s="45"/>
      <c r="H60" s="46"/>
      <c r="I60" s="69" t="str">
        <f t="shared" si="0"/>
        <v>No Aplica</v>
      </c>
      <c r="J60" s="46"/>
      <c r="K60" s="70" t="str">
        <f t="shared" si="1"/>
        <v>No Aplica</v>
      </c>
      <c r="L60" s="46"/>
      <c r="M60" s="70" t="str">
        <f t="shared" si="2"/>
        <v>No Aplica</v>
      </c>
      <c r="N60" s="73">
        <f t="shared" si="4"/>
        <v>0</v>
      </c>
      <c r="O60" s="65" t="str">
        <f t="shared" si="3"/>
        <v>No Aplica</v>
      </c>
      <c r="Z60" s="40"/>
      <c r="AA60" s="41"/>
      <c r="AB60" s="42"/>
      <c r="AC60" s="41"/>
      <c r="AD60" s="42"/>
      <c r="AE60" s="41"/>
      <c r="AF60" s="42"/>
      <c r="AG60" s="41"/>
      <c r="AH60" s="42"/>
      <c r="AI60" s="43"/>
    </row>
    <row r="61" spans="1:35" ht="16.149999999999999" customHeight="1">
      <c r="A61" s="48"/>
      <c r="B61" s="36"/>
      <c r="C61" s="36"/>
      <c r="D61" s="36"/>
      <c r="E61" s="36"/>
      <c r="F61" s="36"/>
      <c r="G61" s="45"/>
      <c r="H61" s="46"/>
      <c r="I61" s="69" t="str">
        <f t="shared" si="0"/>
        <v>No Aplica</v>
      </c>
      <c r="J61" s="46"/>
      <c r="K61" s="70" t="str">
        <f t="shared" si="1"/>
        <v>No Aplica</v>
      </c>
      <c r="L61" s="46"/>
      <c r="M61" s="70" t="str">
        <f t="shared" si="2"/>
        <v>No Aplica</v>
      </c>
      <c r="N61" s="73">
        <f t="shared" si="4"/>
        <v>0</v>
      </c>
      <c r="O61" s="65" t="str">
        <f t="shared" si="3"/>
        <v>No Aplica</v>
      </c>
      <c r="Z61" s="40"/>
      <c r="AA61" s="41"/>
      <c r="AB61" s="42"/>
      <c r="AC61" s="41"/>
      <c r="AD61" s="42"/>
      <c r="AE61" s="41"/>
      <c r="AF61" s="42"/>
      <c r="AG61" s="41"/>
      <c r="AH61" s="42"/>
      <c r="AI61" s="43"/>
    </row>
    <row r="62" spans="1:35" ht="16.149999999999999" customHeight="1">
      <c r="A62" s="48"/>
      <c r="B62" s="36"/>
      <c r="C62" s="36"/>
      <c r="D62" s="36"/>
      <c r="E62" s="36"/>
      <c r="F62" s="36"/>
      <c r="G62" s="45"/>
      <c r="H62" s="46"/>
      <c r="I62" s="69" t="str">
        <f t="shared" si="0"/>
        <v>No Aplica</v>
      </c>
      <c r="J62" s="46"/>
      <c r="K62" s="70" t="str">
        <f t="shared" si="1"/>
        <v>No Aplica</v>
      </c>
      <c r="L62" s="46"/>
      <c r="M62" s="70" t="str">
        <f t="shared" si="2"/>
        <v>No Aplica</v>
      </c>
      <c r="N62" s="73">
        <f t="shared" si="4"/>
        <v>0</v>
      </c>
      <c r="O62" s="65" t="str">
        <f t="shared" si="3"/>
        <v>No Aplica</v>
      </c>
      <c r="Z62" s="40"/>
      <c r="AA62" s="41"/>
      <c r="AB62" s="42"/>
      <c r="AC62" s="41"/>
      <c r="AD62" s="42"/>
      <c r="AE62" s="41"/>
      <c r="AF62" s="42"/>
      <c r="AG62" s="41"/>
      <c r="AH62" s="42"/>
      <c r="AI62" s="43"/>
    </row>
    <row r="63" spans="1:35" ht="16.149999999999999" customHeight="1">
      <c r="A63" s="44"/>
      <c r="B63" s="36"/>
      <c r="C63" s="36"/>
      <c r="D63" s="36"/>
      <c r="E63" s="36"/>
      <c r="F63" s="36"/>
      <c r="G63" s="45"/>
      <c r="H63" s="46"/>
      <c r="I63" s="69" t="str">
        <f t="shared" si="0"/>
        <v>No Aplica</v>
      </c>
      <c r="J63" s="46"/>
      <c r="K63" s="70" t="str">
        <f t="shared" si="1"/>
        <v>No Aplica</v>
      </c>
      <c r="L63" s="46"/>
      <c r="M63" s="70" t="str">
        <f t="shared" si="2"/>
        <v>No Aplica</v>
      </c>
      <c r="N63" s="73">
        <f t="shared" si="4"/>
        <v>0</v>
      </c>
      <c r="O63" s="65" t="str">
        <f t="shared" si="3"/>
        <v>No Aplica</v>
      </c>
      <c r="Z63" s="40"/>
      <c r="AA63" s="41"/>
      <c r="AB63" s="42"/>
      <c r="AC63" s="41"/>
      <c r="AD63" s="42"/>
      <c r="AE63" s="41"/>
      <c r="AF63" s="42"/>
      <c r="AG63" s="41"/>
      <c r="AH63" s="42"/>
      <c r="AI63" s="43"/>
    </row>
    <row r="64" spans="1:35" ht="16.149999999999999" customHeight="1">
      <c r="A64" s="44"/>
      <c r="B64" s="36"/>
      <c r="C64" s="36"/>
      <c r="D64" s="36"/>
      <c r="E64" s="36"/>
      <c r="F64" s="36"/>
      <c r="G64" s="45"/>
      <c r="H64" s="46"/>
      <c r="I64" s="69" t="str">
        <f t="shared" si="0"/>
        <v>No Aplica</v>
      </c>
      <c r="J64" s="46"/>
      <c r="K64" s="70" t="str">
        <f t="shared" si="1"/>
        <v>No Aplica</v>
      </c>
      <c r="L64" s="46"/>
      <c r="M64" s="70" t="str">
        <f t="shared" si="2"/>
        <v>No Aplica</v>
      </c>
      <c r="N64" s="73">
        <f t="shared" si="4"/>
        <v>0</v>
      </c>
      <c r="O64" s="65" t="str">
        <f t="shared" si="3"/>
        <v>No Aplica</v>
      </c>
      <c r="Z64" s="40"/>
      <c r="AA64" s="41"/>
      <c r="AB64" s="42"/>
      <c r="AC64" s="41"/>
      <c r="AD64" s="42"/>
      <c r="AE64" s="41"/>
      <c r="AF64" s="42"/>
      <c r="AG64" s="41"/>
      <c r="AH64" s="42"/>
      <c r="AI64" s="43"/>
    </row>
    <row r="65" spans="1:35" ht="16.149999999999999" customHeight="1">
      <c r="A65" s="44"/>
      <c r="B65" s="36"/>
      <c r="C65" s="36"/>
      <c r="D65" s="36"/>
      <c r="E65" s="36"/>
      <c r="F65" s="36"/>
      <c r="G65" s="45"/>
      <c r="H65" s="46"/>
      <c r="I65" s="69" t="str">
        <f t="shared" si="0"/>
        <v>No Aplica</v>
      </c>
      <c r="J65" s="46"/>
      <c r="K65" s="70" t="str">
        <f t="shared" si="1"/>
        <v>No Aplica</v>
      </c>
      <c r="L65" s="46"/>
      <c r="M65" s="70" t="str">
        <f t="shared" si="2"/>
        <v>No Aplica</v>
      </c>
      <c r="N65" s="73">
        <f t="shared" si="4"/>
        <v>0</v>
      </c>
      <c r="O65" s="65" t="str">
        <f t="shared" si="3"/>
        <v>No Aplica</v>
      </c>
      <c r="Z65" s="40"/>
      <c r="AA65" s="41"/>
      <c r="AB65" s="42"/>
      <c r="AC65" s="41"/>
      <c r="AD65" s="42"/>
      <c r="AE65" s="41"/>
      <c r="AF65" s="42"/>
      <c r="AG65" s="41"/>
      <c r="AH65" s="42"/>
      <c r="AI65" s="43"/>
    </row>
    <row r="66" spans="1:35" ht="16.149999999999999" customHeight="1">
      <c r="A66" s="44"/>
      <c r="B66" s="36"/>
      <c r="C66" s="36"/>
      <c r="D66" s="36"/>
      <c r="E66" s="36"/>
      <c r="F66" s="36"/>
      <c r="G66" s="45"/>
      <c r="H66" s="46"/>
      <c r="I66" s="69" t="str">
        <f t="shared" si="0"/>
        <v>No Aplica</v>
      </c>
      <c r="J66" s="46"/>
      <c r="K66" s="70" t="str">
        <f t="shared" si="1"/>
        <v>No Aplica</v>
      </c>
      <c r="L66" s="46"/>
      <c r="M66" s="70" t="str">
        <f t="shared" si="2"/>
        <v>No Aplica</v>
      </c>
      <c r="N66" s="73">
        <f t="shared" si="4"/>
        <v>0</v>
      </c>
      <c r="O66" s="65" t="str">
        <f t="shared" si="3"/>
        <v>No Aplica</v>
      </c>
      <c r="Z66" s="40"/>
      <c r="AA66" s="41"/>
      <c r="AB66" s="42"/>
      <c r="AC66" s="41"/>
      <c r="AD66" s="42"/>
      <c r="AE66" s="41"/>
      <c r="AF66" s="42"/>
      <c r="AG66" s="41"/>
      <c r="AH66" s="42"/>
      <c r="AI66" s="43"/>
    </row>
    <row r="67" spans="1:35" ht="16.149999999999999" customHeight="1">
      <c r="A67" s="44"/>
      <c r="B67" s="36"/>
      <c r="C67" s="36"/>
      <c r="D67" s="36"/>
      <c r="E67" s="36"/>
      <c r="F67" s="36"/>
      <c r="G67" s="45"/>
      <c r="H67" s="39"/>
      <c r="I67" s="62" t="str">
        <f t="shared" si="0"/>
        <v>No Aplica</v>
      </c>
      <c r="J67" s="39"/>
      <c r="K67" s="63" t="str">
        <f t="shared" si="1"/>
        <v>No Aplica</v>
      </c>
      <c r="L67" s="39"/>
      <c r="M67" s="63" t="str">
        <f t="shared" si="2"/>
        <v>No Aplica</v>
      </c>
      <c r="N67" s="64">
        <f t="shared" si="4"/>
        <v>0</v>
      </c>
      <c r="O67" s="65" t="str">
        <f t="shared" si="3"/>
        <v>No Aplica</v>
      </c>
      <c r="Z67" s="40"/>
      <c r="AA67" s="41"/>
      <c r="AB67" s="42"/>
      <c r="AC67" s="41"/>
      <c r="AD67" s="42"/>
      <c r="AE67" s="41"/>
      <c r="AF67" s="42"/>
      <c r="AG67" s="41"/>
      <c r="AH67" s="42"/>
      <c r="AI67" s="43"/>
    </row>
    <row r="68" spans="1:35" ht="16.149999999999999" customHeight="1">
      <c r="A68" s="50"/>
      <c r="B68" s="36"/>
      <c r="C68" s="36"/>
      <c r="D68" s="36"/>
      <c r="E68" s="36"/>
      <c r="F68" s="36"/>
      <c r="G68" s="45"/>
      <c r="H68" s="46"/>
      <c r="I68" s="69" t="str">
        <f t="shared" si="0"/>
        <v>No Aplica</v>
      </c>
      <c r="J68" s="46"/>
      <c r="K68" s="70" t="str">
        <f t="shared" si="1"/>
        <v>No Aplica</v>
      </c>
      <c r="L68" s="46"/>
      <c r="M68" s="70" t="str">
        <f t="shared" si="2"/>
        <v>No Aplica</v>
      </c>
      <c r="N68" s="64">
        <f t="shared" si="4"/>
        <v>0</v>
      </c>
      <c r="O68" s="65" t="str">
        <f t="shared" si="3"/>
        <v>No Aplica</v>
      </c>
      <c r="Z68" s="40"/>
      <c r="AA68" s="41"/>
      <c r="AB68" s="42"/>
      <c r="AC68" s="41"/>
      <c r="AD68" s="42"/>
      <c r="AE68" s="41"/>
      <c r="AF68" s="42"/>
      <c r="AG68" s="41"/>
      <c r="AH68" s="42"/>
      <c r="AI68" s="43"/>
    </row>
    <row r="69" spans="1:35" ht="16.149999999999999" customHeight="1">
      <c r="A69" s="44"/>
      <c r="B69" s="36"/>
      <c r="C69" s="36"/>
      <c r="D69" s="36"/>
      <c r="E69" s="36"/>
      <c r="F69" s="36"/>
      <c r="G69" s="45"/>
      <c r="H69" s="46"/>
      <c r="I69" s="69" t="str">
        <f t="shared" si="0"/>
        <v>No Aplica</v>
      </c>
      <c r="J69" s="46"/>
      <c r="K69" s="70" t="str">
        <f t="shared" si="1"/>
        <v>No Aplica</v>
      </c>
      <c r="L69" s="46"/>
      <c r="M69" s="70" t="str">
        <f t="shared" si="2"/>
        <v>No Aplica</v>
      </c>
      <c r="N69" s="73">
        <f t="shared" si="4"/>
        <v>0</v>
      </c>
      <c r="O69" s="65" t="str">
        <f t="shared" si="3"/>
        <v>No Aplica</v>
      </c>
      <c r="Z69" s="40"/>
      <c r="AA69" s="41"/>
      <c r="AB69" s="42"/>
      <c r="AC69" s="41"/>
      <c r="AD69" s="42"/>
      <c r="AE69" s="41"/>
      <c r="AF69" s="42"/>
      <c r="AG69" s="41"/>
      <c r="AH69" s="42"/>
      <c r="AI69" s="43"/>
    </row>
    <row r="70" spans="1:35" ht="16.149999999999999" customHeight="1">
      <c r="A70" s="48"/>
      <c r="B70" s="36"/>
      <c r="C70" s="36"/>
      <c r="D70" s="36"/>
      <c r="E70" s="36"/>
      <c r="F70" s="36"/>
      <c r="G70" s="45"/>
      <c r="H70" s="46"/>
      <c r="I70" s="69" t="str">
        <f t="shared" si="0"/>
        <v>No Aplica</v>
      </c>
      <c r="J70" s="46"/>
      <c r="K70" s="70" t="str">
        <f t="shared" si="1"/>
        <v>No Aplica</v>
      </c>
      <c r="L70" s="46"/>
      <c r="M70" s="70" t="str">
        <f t="shared" si="2"/>
        <v>No Aplica</v>
      </c>
      <c r="N70" s="73">
        <f t="shared" si="4"/>
        <v>0</v>
      </c>
      <c r="O70" s="65" t="str">
        <f t="shared" si="3"/>
        <v>No Aplica</v>
      </c>
      <c r="Z70" s="40"/>
      <c r="AA70" s="41"/>
      <c r="AB70" s="42"/>
      <c r="AC70" s="41"/>
      <c r="AD70" s="42"/>
      <c r="AE70" s="41"/>
      <c r="AF70" s="42"/>
      <c r="AG70" s="41"/>
      <c r="AH70" s="42"/>
      <c r="AI70" s="43"/>
    </row>
    <row r="71" spans="1:35" ht="16.149999999999999" customHeight="1">
      <c r="A71" s="44"/>
      <c r="B71" s="36"/>
      <c r="C71" s="36"/>
      <c r="D71" s="36"/>
      <c r="E71" s="36"/>
      <c r="F71" s="44"/>
      <c r="G71" s="49"/>
      <c r="H71" s="46"/>
      <c r="I71" s="69" t="str">
        <f t="shared" si="0"/>
        <v>No Aplica</v>
      </c>
      <c r="J71" s="46"/>
      <c r="K71" s="70" t="str">
        <f t="shared" si="1"/>
        <v>No Aplica</v>
      </c>
      <c r="L71" s="46"/>
      <c r="M71" s="70" t="str">
        <f t="shared" si="2"/>
        <v>No Aplica</v>
      </c>
      <c r="N71" s="73">
        <f t="shared" si="4"/>
        <v>0</v>
      </c>
      <c r="O71" s="65" t="str">
        <f t="shared" si="3"/>
        <v>No Aplica</v>
      </c>
      <c r="Z71" s="40"/>
      <c r="AA71" s="41"/>
      <c r="AB71" s="42"/>
      <c r="AC71" s="41"/>
      <c r="AD71" s="42"/>
      <c r="AE71" s="41"/>
      <c r="AF71" s="42"/>
      <c r="AG71" s="41"/>
      <c r="AH71" s="42"/>
      <c r="AI71" s="43"/>
    </row>
    <row r="72" spans="1:35" ht="16.149999999999999" customHeight="1">
      <c r="A72" s="44"/>
      <c r="B72" s="36"/>
      <c r="C72" s="36"/>
      <c r="D72" s="36"/>
      <c r="E72" s="36"/>
      <c r="F72" s="49"/>
      <c r="G72" s="49"/>
      <c r="H72" s="46"/>
      <c r="I72" s="69" t="str">
        <f t="shared" ref="I72:I106" si="7">IF(H72=1,"INFORMACION PUBLICA",IF(H72=2,"INFORMACION PUBLICA CLASIFICADA",IF(H72=3,"INFORMACION PUBLICA RESERVADA","No Aplica")))</f>
        <v>No Aplica</v>
      </c>
      <c r="J72" s="46"/>
      <c r="K72" s="70" t="str">
        <f t="shared" ref="K72:K106" si="8">IF(J72=1,"BAJA",IF(J72=2,"MEDIA",IF(J72=3,"ALTA","No Aplica")))</f>
        <v>No Aplica</v>
      </c>
      <c r="L72" s="46"/>
      <c r="M72" s="70" t="str">
        <f t="shared" ref="M72:M106" si="9">IF(L72=1,"BAJA",IF(L72=2,"MEDIA",IF(L72=3,"ALTA","No Aplica")))</f>
        <v>No Aplica</v>
      </c>
      <c r="N72" s="73">
        <f t="shared" si="4"/>
        <v>0</v>
      </c>
      <c r="O72" s="65" t="str">
        <f t="shared" ref="O72:O106" si="10">IF(AND(H72=3,J72=3),"ALTA",IF(AND(H72=3,L72=3),"ALTA",IF(AND(J72=3,L72=3),"ALTA",IF(AND(H72=1,J72=1,L72=1),"BAJA",IF(AND(H72=0,J72=0,L72=0),"No Aplica","MEDIA")))))</f>
        <v>No Aplica</v>
      </c>
      <c r="Z72" s="40"/>
      <c r="AA72" s="41"/>
      <c r="AB72" s="42"/>
      <c r="AC72" s="41"/>
      <c r="AD72" s="42"/>
      <c r="AE72" s="41"/>
      <c r="AF72" s="42"/>
      <c r="AG72" s="41"/>
      <c r="AH72" s="42"/>
      <c r="AI72" s="43"/>
    </row>
    <row r="73" spans="1:35" ht="16.149999999999999" customHeight="1">
      <c r="A73" s="44"/>
      <c r="B73" s="36"/>
      <c r="C73" s="36"/>
      <c r="D73" s="36"/>
      <c r="E73" s="36"/>
      <c r="F73" s="36"/>
      <c r="G73" s="45"/>
      <c r="H73" s="46"/>
      <c r="I73" s="69" t="str">
        <f t="shared" si="7"/>
        <v>No Aplica</v>
      </c>
      <c r="J73" s="46"/>
      <c r="K73" s="70" t="str">
        <f t="shared" si="8"/>
        <v>No Aplica</v>
      </c>
      <c r="L73" s="46"/>
      <c r="M73" s="70" t="str">
        <f t="shared" si="9"/>
        <v>No Aplica</v>
      </c>
      <c r="N73" s="73">
        <f t="shared" ref="N73:N106" si="11">SUM(H73+J73+L73)</f>
        <v>0</v>
      </c>
      <c r="O73" s="65" t="str">
        <f t="shared" si="10"/>
        <v>No Aplica</v>
      </c>
      <c r="Z73" s="40"/>
      <c r="AA73" s="41"/>
      <c r="AB73" s="42"/>
      <c r="AC73" s="41"/>
      <c r="AD73" s="42"/>
      <c r="AE73" s="41"/>
      <c r="AF73" s="42"/>
      <c r="AG73" s="41"/>
      <c r="AH73" s="42"/>
      <c r="AI73" s="43"/>
    </row>
    <row r="74" spans="1:35" ht="16.149999999999999" customHeight="1">
      <c r="A74" s="44"/>
      <c r="B74" s="36"/>
      <c r="C74" s="36"/>
      <c r="D74" s="36"/>
      <c r="E74" s="36"/>
      <c r="F74" s="36"/>
      <c r="G74" s="47"/>
      <c r="H74" s="46"/>
      <c r="I74" s="69" t="str">
        <f t="shared" si="7"/>
        <v>No Aplica</v>
      </c>
      <c r="J74" s="46"/>
      <c r="K74" s="70" t="str">
        <f t="shared" si="8"/>
        <v>No Aplica</v>
      </c>
      <c r="L74" s="46"/>
      <c r="M74" s="70" t="str">
        <f t="shared" si="9"/>
        <v>No Aplica</v>
      </c>
      <c r="N74" s="73">
        <f t="shared" si="11"/>
        <v>0</v>
      </c>
      <c r="O74" s="65" t="str">
        <f t="shared" si="10"/>
        <v>No Aplica</v>
      </c>
      <c r="Z74" s="40"/>
      <c r="AA74" s="41"/>
      <c r="AB74" s="42"/>
      <c r="AC74" s="41"/>
      <c r="AD74" s="42"/>
      <c r="AE74" s="41"/>
      <c r="AF74" s="42"/>
      <c r="AG74" s="41"/>
      <c r="AH74" s="42"/>
      <c r="AI74" s="43"/>
    </row>
    <row r="75" spans="1:35" ht="16.149999999999999" customHeight="1">
      <c r="A75" s="44"/>
      <c r="B75" s="36"/>
      <c r="C75" s="36"/>
      <c r="D75" s="36"/>
      <c r="E75" s="36"/>
      <c r="F75" s="49"/>
      <c r="G75" s="49"/>
      <c r="H75" s="46"/>
      <c r="I75" s="69" t="str">
        <f t="shared" si="7"/>
        <v>No Aplica</v>
      </c>
      <c r="J75" s="46"/>
      <c r="K75" s="70" t="str">
        <f t="shared" si="8"/>
        <v>No Aplica</v>
      </c>
      <c r="L75" s="46"/>
      <c r="M75" s="70" t="str">
        <f t="shared" si="9"/>
        <v>No Aplica</v>
      </c>
      <c r="N75" s="73">
        <f t="shared" si="11"/>
        <v>0</v>
      </c>
      <c r="O75" s="65" t="str">
        <f t="shared" si="10"/>
        <v>No Aplica</v>
      </c>
      <c r="Z75" s="40"/>
      <c r="AA75" s="41"/>
      <c r="AB75" s="42"/>
      <c r="AC75" s="41"/>
      <c r="AD75" s="42"/>
      <c r="AE75" s="41"/>
      <c r="AF75" s="42"/>
      <c r="AG75" s="41"/>
      <c r="AH75" s="42"/>
      <c r="AI75" s="43"/>
    </row>
    <row r="76" spans="1:35" ht="16.149999999999999" customHeight="1">
      <c r="A76" s="44"/>
      <c r="B76" s="36"/>
      <c r="C76" s="36"/>
      <c r="D76" s="36"/>
      <c r="E76" s="36"/>
      <c r="F76" s="44"/>
      <c r="G76" s="49"/>
      <c r="H76" s="46"/>
      <c r="I76" s="69" t="str">
        <f t="shared" si="7"/>
        <v>No Aplica</v>
      </c>
      <c r="J76" s="46"/>
      <c r="K76" s="70" t="str">
        <f t="shared" si="8"/>
        <v>No Aplica</v>
      </c>
      <c r="L76" s="46"/>
      <c r="M76" s="70" t="str">
        <f t="shared" si="9"/>
        <v>No Aplica</v>
      </c>
      <c r="N76" s="73">
        <f t="shared" si="11"/>
        <v>0</v>
      </c>
      <c r="O76" s="65" t="str">
        <f t="shared" si="10"/>
        <v>No Aplica</v>
      </c>
      <c r="Z76" s="40"/>
      <c r="AA76" s="41"/>
      <c r="AB76" s="42"/>
      <c r="AC76" s="41"/>
      <c r="AD76" s="42"/>
      <c r="AE76" s="41"/>
      <c r="AF76" s="42"/>
      <c r="AG76" s="41"/>
      <c r="AH76" s="42"/>
      <c r="AI76" s="43"/>
    </row>
    <row r="77" spans="1:35" ht="16.149999999999999" customHeight="1">
      <c r="A77" s="44"/>
      <c r="B77" s="36"/>
      <c r="C77" s="36"/>
      <c r="D77" s="36"/>
      <c r="E77" s="36"/>
      <c r="F77" s="36"/>
      <c r="G77" s="47"/>
      <c r="H77" s="39"/>
      <c r="I77" s="62" t="str">
        <f t="shared" si="7"/>
        <v>No Aplica</v>
      </c>
      <c r="J77" s="39"/>
      <c r="K77" s="63" t="str">
        <f t="shared" si="8"/>
        <v>No Aplica</v>
      </c>
      <c r="L77" s="39"/>
      <c r="M77" s="63" t="str">
        <f t="shared" si="9"/>
        <v>No Aplica</v>
      </c>
      <c r="N77" s="64">
        <f t="shared" si="11"/>
        <v>0</v>
      </c>
      <c r="O77" s="65" t="str">
        <f t="shared" si="10"/>
        <v>No Aplica</v>
      </c>
      <c r="Z77" s="40"/>
      <c r="AA77" s="41"/>
      <c r="AB77" s="42"/>
      <c r="AC77" s="41"/>
      <c r="AD77" s="42"/>
      <c r="AE77" s="41"/>
      <c r="AF77" s="42"/>
      <c r="AG77" s="41"/>
      <c r="AH77" s="42"/>
      <c r="AI77" s="43"/>
    </row>
    <row r="78" spans="1:35" ht="16.149999999999999" customHeight="1">
      <c r="A78" s="44"/>
      <c r="B78" s="36"/>
      <c r="C78" s="36"/>
      <c r="D78" s="36"/>
      <c r="E78" s="36"/>
      <c r="F78" s="36"/>
      <c r="G78" s="47"/>
      <c r="H78" s="46"/>
      <c r="I78" s="69" t="str">
        <f t="shared" si="7"/>
        <v>No Aplica</v>
      </c>
      <c r="J78" s="46"/>
      <c r="K78" s="70" t="str">
        <f t="shared" si="8"/>
        <v>No Aplica</v>
      </c>
      <c r="L78" s="46"/>
      <c r="M78" s="70" t="str">
        <f t="shared" si="9"/>
        <v>No Aplica</v>
      </c>
      <c r="N78" s="64">
        <f t="shared" si="11"/>
        <v>0</v>
      </c>
      <c r="O78" s="65" t="str">
        <f t="shared" si="10"/>
        <v>No Aplica</v>
      </c>
      <c r="Z78" s="40"/>
      <c r="AA78" s="41"/>
      <c r="AB78" s="42"/>
      <c r="AC78" s="41"/>
      <c r="AD78" s="42"/>
      <c r="AE78" s="41"/>
      <c r="AF78" s="42"/>
      <c r="AG78" s="41"/>
      <c r="AH78" s="42"/>
      <c r="AI78" s="43"/>
    </row>
    <row r="79" spans="1:35" ht="16.149999999999999" customHeight="1">
      <c r="A79" s="44"/>
      <c r="B79" s="36"/>
      <c r="C79" s="36"/>
      <c r="D79" s="36"/>
      <c r="E79" s="36"/>
      <c r="F79" s="49"/>
      <c r="G79" s="49"/>
      <c r="H79" s="46"/>
      <c r="I79" s="69" t="str">
        <f t="shared" si="7"/>
        <v>No Aplica</v>
      </c>
      <c r="J79" s="46"/>
      <c r="K79" s="70" t="str">
        <f t="shared" si="8"/>
        <v>No Aplica</v>
      </c>
      <c r="L79" s="46"/>
      <c r="M79" s="70" t="str">
        <f t="shared" si="9"/>
        <v>No Aplica</v>
      </c>
      <c r="N79" s="73">
        <f t="shared" si="11"/>
        <v>0</v>
      </c>
      <c r="O79" s="65" t="str">
        <f t="shared" si="10"/>
        <v>No Aplica</v>
      </c>
      <c r="Z79" s="40"/>
      <c r="AA79" s="41"/>
      <c r="AB79" s="42"/>
      <c r="AC79" s="41"/>
      <c r="AD79" s="42"/>
      <c r="AE79" s="41"/>
      <c r="AF79" s="42"/>
      <c r="AG79" s="41"/>
      <c r="AH79" s="42"/>
      <c r="AI79" s="43"/>
    </row>
    <row r="80" spans="1:35" ht="16.149999999999999" customHeight="1">
      <c r="A80" s="44"/>
      <c r="B80" s="36"/>
      <c r="C80" s="36"/>
      <c r="D80" s="36"/>
      <c r="E80" s="36"/>
      <c r="F80" s="44"/>
      <c r="G80" s="49"/>
      <c r="H80" s="46"/>
      <c r="I80" s="69" t="str">
        <f t="shared" si="7"/>
        <v>No Aplica</v>
      </c>
      <c r="J80" s="46"/>
      <c r="K80" s="70" t="str">
        <f t="shared" si="8"/>
        <v>No Aplica</v>
      </c>
      <c r="L80" s="46"/>
      <c r="M80" s="70" t="str">
        <f t="shared" si="9"/>
        <v>No Aplica</v>
      </c>
      <c r="N80" s="73">
        <f t="shared" si="11"/>
        <v>0</v>
      </c>
      <c r="O80" s="65" t="str">
        <f t="shared" si="10"/>
        <v>No Aplica</v>
      </c>
      <c r="Z80" s="40"/>
      <c r="AA80" s="41"/>
      <c r="AB80" s="42"/>
      <c r="AC80" s="41"/>
      <c r="AD80" s="42"/>
      <c r="AE80" s="41"/>
      <c r="AF80" s="42"/>
      <c r="AG80" s="41"/>
      <c r="AH80" s="42"/>
      <c r="AI80" s="43"/>
    </row>
    <row r="81" spans="1:35" ht="16.149999999999999" customHeight="1">
      <c r="A81" s="44"/>
      <c r="B81" s="36"/>
      <c r="C81" s="36"/>
      <c r="D81" s="36"/>
      <c r="E81" s="36"/>
      <c r="F81" s="36"/>
      <c r="G81" s="45"/>
      <c r="H81" s="46"/>
      <c r="I81" s="69" t="str">
        <f t="shared" si="7"/>
        <v>No Aplica</v>
      </c>
      <c r="J81" s="46"/>
      <c r="K81" s="70" t="str">
        <f t="shared" si="8"/>
        <v>No Aplica</v>
      </c>
      <c r="L81" s="46"/>
      <c r="M81" s="70" t="str">
        <f t="shared" si="9"/>
        <v>No Aplica</v>
      </c>
      <c r="N81" s="73">
        <f t="shared" si="11"/>
        <v>0</v>
      </c>
      <c r="O81" s="65" t="str">
        <f t="shared" si="10"/>
        <v>No Aplica</v>
      </c>
      <c r="Z81" s="40"/>
      <c r="AA81" s="41"/>
      <c r="AB81" s="42"/>
      <c r="AC81" s="41"/>
      <c r="AD81" s="42"/>
      <c r="AE81" s="41"/>
      <c r="AF81" s="42"/>
      <c r="AG81" s="41"/>
      <c r="AH81" s="42"/>
      <c r="AI81" s="43"/>
    </row>
    <row r="82" spans="1:35" ht="16.149999999999999" customHeight="1">
      <c r="A82" s="44"/>
      <c r="B82" s="36"/>
      <c r="C82" s="36"/>
      <c r="D82" s="36"/>
      <c r="E82" s="36"/>
      <c r="F82" s="36"/>
      <c r="G82" s="45"/>
      <c r="H82" s="46"/>
      <c r="I82" s="69" t="str">
        <f t="shared" si="7"/>
        <v>No Aplica</v>
      </c>
      <c r="J82" s="46"/>
      <c r="K82" s="70" t="str">
        <f t="shared" si="8"/>
        <v>No Aplica</v>
      </c>
      <c r="L82" s="46"/>
      <c r="M82" s="70" t="str">
        <f t="shared" si="9"/>
        <v>No Aplica</v>
      </c>
      <c r="N82" s="73">
        <f t="shared" si="11"/>
        <v>0</v>
      </c>
      <c r="O82" s="65" t="str">
        <f t="shared" si="10"/>
        <v>No Aplica</v>
      </c>
      <c r="Z82" s="40"/>
      <c r="AA82" s="41"/>
      <c r="AB82" s="42"/>
      <c r="AC82" s="41"/>
      <c r="AD82" s="42"/>
      <c r="AE82" s="41"/>
      <c r="AF82" s="42"/>
      <c r="AG82" s="41"/>
      <c r="AH82" s="42"/>
      <c r="AI82" s="43"/>
    </row>
    <row r="83" spans="1:35" ht="16.149999999999999" customHeight="1">
      <c r="A83" s="44"/>
      <c r="B83" s="36"/>
      <c r="C83" s="36"/>
      <c r="D83" s="36"/>
      <c r="E83" s="36"/>
      <c r="F83" s="36"/>
      <c r="G83" s="45"/>
      <c r="H83" s="46"/>
      <c r="I83" s="69" t="str">
        <f t="shared" si="7"/>
        <v>No Aplica</v>
      </c>
      <c r="J83" s="46"/>
      <c r="K83" s="70" t="str">
        <f t="shared" si="8"/>
        <v>No Aplica</v>
      </c>
      <c r="L83" s="46"/>
      <c r="M83" s="70" t="str">
        <f t="shared" si="9"/>
        <v>No Aplica</v>
      </c>
      <c r="N83" s="73">
        <f t="shared" si="11"/>
        <v>0</v>
      </c>
      <c r="O83" s="65" t="str">
        <f t="shared" si="10"/>
        <v>No Aplica</v>
      </c>
      <c r="Z83" s="40"/>
      <c r="AA83" s="41"/>
      <c r="AB83" s="42"/>
      <c r="AC83" s="41"/>
      <c r="AD83" s="42"/>
      <c r="AE83" s="41"/>
      <c r="AF83" s="42"/>
      <c r="AG83" s="41"/>
      <c r="AH83" s="42"/>
      <c r="AI83" s="43"/>
    </row>
    <row r="84" spans="1:35" ht="16.149999999999999" customHeight="1">
      <c r="A84" s="44"/>
      <c r="B84" s="36"/>
      <c r="C84" s="36"/>
      <c r="D84" s="36"/>
      <c r="E84" s="36"/>
      <c r="F84" s="36"/>
      <c r="G84" s="45"/>
      <c r="H84" s="46"/>
      <c r="I84" s="69" t="str">
        <f t="shared" si="7"/>
        <v>No Aplica</v>
      </c>
      <c r="J84" s="46"/>
      <c r="K84" s="70" t="str">
        <f t="shared" si="8"/>
        <v>No Aplica</v>
      </c>
      <c r="L84" s="46"/>
      <c r="M84" s="70" t="str">
        <f t="shared" si="9"/>
        <v>No Aplica</v>
      </c>
      <c r="N84" s="73">
        <f t="shared" si="11"/>
        <v>0</v>
      </c>
      <c r="O84" s="65" t="str">
        <f t="shared" si="10"/>
        <v>No Aplica</v>
      </c>
      <c r="Z84" s="40"/>
      <c r="AA84" s="41"/>
      <c r="AB84" s="42"/>
      <c r="AC84" s="41"/>
      <c r="AD84" s="42"/>
      <c r="AE84" s="41"/>
      <c r="AF84" s="42"/>
      <c r="AG84" s="41"/>
      <c r="AH84" s="42"/>
      <c r="AI84" s="43"/>
    </row>
    <row r="85" spans="1:35" ht="16.149999999999999" customHeight="1">
      <c r="A85" s="48"/>
      <c r="B85" s="36"/>
      <c r="C85" s="36"/>
      <c r="D85" s="36"/>
      <c r="E85" s="36"/>
      <c r="F85" s="49"/>
      <c r="G85" s="49"/>
      <c r="H85" s="46"/>
      <c r="I85" s="69" t="str">
        <f t="shared" si="7"/>
        <v>No Aplica</v>
      </c>
      <c r="J85" s="46"/>
      <c r="K85" s="70" t="str">
        <f t="shared" si="8"/>
        <v>No Aplica</v>
      </c>
      <c r="L85" s="46"/>
      <c r="M85" s="70" t="str">
        <f t="shared" si="9"/>
        <v>No Aplica</v>
      </c>
      <c r="N85" s="73">
        <f t="shared" si="11"/>
        <v>0</v>
      </c>
      <c r="O85" s="65" t="str">
        <f t="shared" si="10"/>
        <v>No Aplica</v>
      </c>
      <c r="Z85" s="40"/>
      <c r="AA85" s="41"/>
      <c r="AB85" s="42"/>
      <c r="AC85" s="41"/>
      <c r="AD85" s="42"/>
      <c r="AE85" s="41"/>
      <c r="AF85" s="42"/>
      <c r="AG85" s="41"/>
      <c r="AH85" s="42"/>
      <c r="AI85" s="43"/>
    </row>
    <row r="86" spans="1:35" ht="16.149999999999999" customHeight="1">
      <c r="A86" s="48"/>
      <c r="B86" s="36"/>
      <c r="C86" s="36"/>
      <c r="D86" s="36"/>
      <c r="E86" s="36"/>
      <c r="F86" s="48"/>
      <c r="G86" s="49"/>
      <c r="H86" s="46"/>
      <c r="I86" s="69" t="str">
        <f t="shared" si="7"/>
        <v>No Aplica</v>
      </c>
      <c r="J86" s="46"/>
      <c r="K86" s="70" t="str">
        <f t="shared" si="8"/>
        <v>No Aplica</v>
      </c>
      <c r="L86" s="46"/>
      <c r="M86" s="70" t="str">
        <f t="shared" si="9"/>
        <v>No Aplica</v>
      </c>
      <c r="N86" s="73">
        <f t="shared" si="11"/>
        <v>0</v>
      </c>
      <c r="O86" s="65" t="str">
        <f t="shared" si="10"/>
        <v>No Aplica</v>
      </c>
      <c r="Z86" s="40"/>
      <c r="AA86" s="41"/>
      <c r="AB86" s="42"/>
      <c r="AC86" s="41"/>
      <c r="AD86" s="42"/>
      <c r="AE86" s="41"/>
      <c r="AF86" s="42"/>
      <c r="AG86" s="41"/>
      <c r="AH86" s="42"/>
      <c r="AI86" s="43"/>
    </row>
    <row r="87" spans="1:35" ht="16.149999999999999" customHeight="1">
      <c r="A87" s="44"/>
      <c r="B87" s="36"/>
      <c r="C87" s="36"/>
      <c r="D87" s="36"/>
      <c r="E87" s="36"/>
      <c r="F87" s="36"/>
      <c r="G87" s="47"/>
      <c r="H87" s="39"/>
      <c r="I87" s="62" t="str">
        <f t="shared" si="7"/>
        <v>No Aplica</v>
      </c>
      <c r="J87" s="39"/>
      <c r="K87" s="63" t="str">
        <f t="shared" si="8"/>
        <v>No Aplica</v>
      </c>
      <c r="L87" s="39"/>
      <c r="M87" s="63" t="str">
        <f t="shared" si="9"/>
        <v>No Aplica</v>
      </c>
      <c r="N87" s="64">
        <f t="shared" si="11"/>
        <v>0</v>
      </c>
      <c r="O87" s="65" t="str">
        <f t="shared" si="10"/>
        <v>No Aplica</v>
      </c>
      <c r="Z87" s="40"/>
      <c r="AA87" s="41"/>
      <c r="AB87" s="42"/>
      <c r="AC87" s="41"/>
      <c r="AD87" s="42"/>
      <c r="AE87" s="41"/>
      <c r="AF87" s="42"/>
      <c r="AG87" s="41"/>
      <c r="AH87" s="42"/>
      <c r="AI87" s="43"/>
    </row>
    <row r="88" spans="1:35" ht="16.149999999999999" customHeight="1">
      <c r="A88" s="44"/>
      <c r="B88" s="36"/>
      <c r="C88" s="36"/>
      <c r="D88" s="36"/>
      <c r="E88" s="36"/>
      <c r="F88" s="36"/>
      <c r="G88" s="45"/>
      <c r="H88" s="46"/>
      <c r="I88" s="69" t="str">
        <f t="shared" si="7"/>
        <v>No Aplica</v>
      </c>
      <c r="J88" s="46"/>
      <c r="K88" s="70" t="str">
        <f t="shared" si="8"/>
        <v>No Aplica</v>
      </c>
      <c r="L88" s="46"/>
      <c r="M88" s="70" t="str">
        <f t="shared" si="9"/>
        <v>No Aplica</v>
      </c>
      <c r="N88" s="64">
        <f t="shared" si="11"/>
        <v>0</v>
      </c>
      <c r="O88" s="65" t="str">
        <f t="shared" si="10"/>
        <v>No Aplica</v>
      </c>
      <c r="Z88" s="40"/>
      <c r="AA88" s="41"/>
      <c r="AB88" s="42"/>
      <c r="AC88" s="41"/>
      <c r="AD88" s="42"/>
      <c r="AE88" s="41"/>
      <c r="AF88" s="42"/>
      <c r="AG88" s="41"/>
      <c r="AH88" s="42"/>
      <c r="AI88" s="43"/>
    </row>
    <row r="89" spans="1:35" ht="16.149999999999999" customHeight="1">
      <c r="A89" s="48"/>
      <c r="B89" s="36"/>
      <c r="C89" s="36"/>
      <c r="D89" s="36"/>
      <c r="E89" s="36"/>
      <c r="F89" s="36"/>
      <c r="G89" s="45"/>
      <c r="H89" s="46"/>
      <c r="I89" s="69" t="str">
        <f t="shared" si="7"/>
        <v>No Aplica</v>
      </c>
      <c r="J89" s="46"/>
      <c r="K89" s="70" t="str">
        <f t="shared" si="8"/>
        <v>No Aplica</v>
      </c>
      <c r="L89" s="46"/>
      <c r="M89" s="70" t="str">
        <f t="shared" si="9"/>
        <v>No Aplica</v>
      </c>
      <c r="N89" s="73">
        <f t="shared" si="11"/>
        <v>0</v>
      </c>
      <c r="O89" s="65" t="str">
        <f t="shared" si="10"/>
        <v>No Aplica</v>
      </c>
      <c r="Z89" s="40"/>
      <c r="AA89" s="41"/>
      <c r="AB89" s="42"/>
      <c r="AC89" s="41"/>
      <c r="AD89" s="42"/>
      <c r="AE89" s="41"/>
      <c r="AF89" s="42"/>
      <c r="AG89" s="41"/>
      <c r="AH89" s="42"/>
      <c r="AI89" s="43"/>
    </row>
    <row r="90" spans="1:35" ht="16.149999999999999" customHeight="1">
      <c r="A90" s="48"/>
      <c r="B90" s="36"/>
      <c r="C90" s="36"/>
      <c r="D90" s="36"/>
      <c r="E90" s="36"/>
      <c r="F90" s="36"/>
      <c r="G90" s="45"/>
      <c r="H90" s="46"/>
      <c r="I90" s="69" t="str">
        <f t="shared" si="7"/>
        <v>No Aplica</v>
      </c>
      <c r="J90" s="46"/>
      <c r="K90" s="70" t="str">
        <f t="shared" si="8"/>
        <v>No Aplica</v>
      </c>
      <c r="L90" s="46"/>
      <c r="M90" s="70" t="str">
        <f t="shared" si="9"/>
        <v>No Aplica</v>
      </c>
      <c r="N90" s="73">
        <f t="shared" si="11"/>
        <v>0</v>
      </c>
      <c r="O90" s="65" t="str">
        <f t="shared" si="10"/>
        <v>No Aplica</v>
      </c>
      <c r="Z90" s="40"/>
      <c r="AA90" s="41"/>
      <c r="AB90" s="42"/>
      <c r="AC90" s="41"/>
      <c r="AD90" s="42"/>
      <c r="AE90" s="41"/>
      <c r="AF90" s="42"/>
      <c r="AG90" s="41"/>
      <c r="AH90" s="42"/>
      <c r="AI90" s="43"/>
    </row>
    <row r="91" spans="1:35" ht="16.149999999999999" customHeight="1">
      <c r="A91" s="48"/>
      <c r="B91" s="36"/>
      <c r="C91" s="36"/>
      <c r="D91" s="36"/>
      <c r="E91" s="36"/>
      <c r="F91" s="36"/>
      <c r="G91" s="45"/>
      <c r="H91" s="46"/>
      <c r="I91" s="69" t="str">
        <f t="shared" si="7"/>
        <v>No Aplica</v>
      </c>
      <c r="J91" s="46"/>
      <c r="K91" s="70" t="str">
        <f t="shared" si="8"/>
        <v>No Aplica</v>
      </c>
      <c r="L91" s="46"/>
      <c r="M91" s="70" t="str">
        <f t="shared" si="9"/>
        <v>No Aplica</v>
      </c>
      <c r="N91" s="73">
        <f t="shared" si="11"/>
        <v>0</v>
      </c>
      <c r="O91" s="65" t="str">
        <f t="shared" si="10"/>
        <v>No Aplica</v>
      </c>
      <c r="Z91" s="40"/>
      <c r="AA91" s="41"/>
      <c r="AB91" s="42"/>
      <c r="AC91" s="41"/>
      <c r="AD91" s="42"/>
      <c r="AE91" s="41"/>
      <c r="AF91" s="42"/>
      <c r="AG91" s="41"/>
      <c r="AH91" s="42"/>
      <c r="AI91" s="43"/>
    </row>
    <row r="92" spans="1:35" ht="16.149999999999999" customHeight="1">
      <c r="A92" s="48"/>
      <c r="B92" s="36"/>
      <c r="C92" s="36"/>
      <c r="D92" s="49"/>
      <c r="E92" s="49"/>
      <c r="F92" s="36"/>
      <c r="G92" s="45"/>
      <c r="H92" s="46"/>
      <c r="I92" s="69" t="str">
        <f t="shared" si="7"/>
        <v>No Aplica</v>
      </c>
      <c r="J92" s="46"/>
      <c r="K92" s="70" t="str">
        <f t="shared" si="8"/>
        <v>No Aplica</v>
      </c>
      <c r="L92" s="46"/>
      <c r="M92" s="70" t="str">
        <f t="shared" si="9"/>
        <v>No Aplica</v>
      </c>
      <c r="N92" s="73">
        <f t="shared" si="11"/>
        <v>0</v>
      </c>
      <c r="O92" s="65" t="str">
        <f t="shared" si="10"/>
        <v>No Aplica</v>
      </c>
      <c r="Z92" s="40"/>
      <c r="AA92" s="41"/>
      <c r="AB92" s="42"/>
      <c r="AC92" s="41"/>
      <c r="AD92" s="42"/>
      <c r="AE92" s="41"/>
      <c r="AF92" s="42"/>
      <c r="AG92" s="41"/>
      <c r="AH92" s="42"/>
      <c r="AI92" s="43"/>
    </row>
    <row r="93" spans="1:35" ht="16.149999999999999" customHeight="1">
      <c r="A93" s="48"/>
      <c r="B93" s="36"/>
      <c r="C93" s="36"/>
      <c r="D93" s="49"/>
      <c r="E93" s="49"/>
      <c r="F93" s="36"/>
      <c r="G93" s="47"/>
      <c r="H93" s="46"/>
      <c r="I93" s="69" t="str">
        <f t="shared" si="7"/>
        <v>No Aplica</v>
      </c>
      <c r="J93" s="46"/>
      <c r="K93" s="70" t="str">
        <f t="shared" si="8"/>
        <v>No Aplica</v>
      </c>
      <c r="L93" s="46"/>
      <c r="M93" s="70" t="str">
        <f t="shared" si="9"/>
        <v>No Aplica</v>
      </c>
      <c r="N93" s="73">
        <f t="shared" si="11"/>
        <v>0</v>
      </c>
      <c r="O93" s="65" t="str">
        <f t="shared" si="10"/>
        <v>No Aplica</v>
      </c>
      <c r="Z93" s="40" t="s">
        <v>92</v>
      </c>
      <c r="AA93" s="41"/>
      <c r="AB93" s="42"/>
      <c r="AC93" s="41"/>
      <c r="AD93" s="42"/>
      <c r="AE93" s="41"/>
      <c r="AF93" s="42"/>
      <c r="AG93" s="41"/>
      <c r="AH93" s="42"/>
      <c r="AI93" s="43"/>
    </row>
    <row r="94" spans="1:35" ht="16.149999999999999" customHeight="1">
      <c r="A94" s="48"/>
      <c r="B94" s="36"/>
      <c r="C94" s="36"/>
      <c r="D94" s="36"/>
      <c r="E94" s="36"/>
      <c r="F94" s="49"/>
      <c r="G94" s="45"/>
      <c r="H94" s="46"/>
      <c r="I94" s="69" t="str">
        <f t="shared" si="7"/>
        <v>No Aplica</v>
      </c>
      <c r="J94" s="46"/>
      <c r="K94" s="70" t="str">
        <f t="shared" si="8"/>
        <v>No Aplica</v>
      </c>
      <c r="L94" s="46"/>
      <c r="M94" s="70" t="str">
        <f t="shared" si="9"/>
        <v>No Aplica</v>
      </c>
      <c r="N94" s="73">
        <f t="shared" si="11"/>
        <v>0</v>
      </c>
      <c r="O94" s="65" t="str">
        <f t="shared" si="10"/>
        <v>No Aplica</v>
      </c>
      <c r="Z94" s="40"/>
      <c r="AA94" s="41"/>
      <c r="AB94" s="42"/>
      <c r="AC94" s="41"/>
      <c r="AD94" s="42"/>
      <c r="AE94" s="41"/>
      <c r="AF94" s="42"/>
      <c r="AG94" s="41"/>
      <c r="AH94" s="42"/>
      <c r="AI94" s="43"/>
    </row>
    <row r="95" spans="1:35" ht="16.149999999999999" customHeight="1">
      <c r="A95" s="48"/>
      <c r="B95" s="36"/>
      <c r="C95" s="36"/>
      <c r="D95" s="36"/>
      <c r="E95" s="36"/>
      <c r="F95" s="49"/>
      <c r="G95" s="45"/>
      <c r="H95" s="46"/>
      <c r="I95" s="69" t="str">
        <f t="shared" si="7"/>
        <v>No Aplica</v>
      </c>
      <c r="J95" s="46"/>
      <c r="K95" s="70" t="str">
        <f t="shared" si="8"/>
        <v>No Aplica</v>
      </c>
      <c r="L95" s="46"/>
      <c r="M95" s="70" t="str">
        <f t="shared" si="9"/>
        <v>No Aplica</v>
      </c>
      <c r="N95" s="73">
        <f t="shared" si="11"/>
        <v>0</v>
      </c>
      <c r="O95" s="65" t="str">
        <f t="shared" si="10"/>
        <v>No Aplica</v>
      </c>
      <c r="Z95" s="40"/>
      <c r="AA95" s="41"/>
      <c r="AB95" s="42"/>
      <c r="AC95" s="41"/>
      <c r="AD95" s="42"/>
      <c r="AE95" s="41"/>
      <c r="AF95" s="42"/>
      <c r="AG95" s="41"/>
      <c r="AH95" s="42"/>
      <c r="AI95" s="43"/>
    </row>
    <row r="96" spans="1:35" ht="16.149999999999999" customHeight="1">
      <c r="A96" s="48"/>
      <c r="B96" s="36"/>
      <c r="C96" s="36"/>
      <c r="D96" s="49"/>
      <c r="E96" s="49"/>
      <c r="F96" s="49"/>
      <c r="G96" s="45"/>
      <c r="H96" s="46"/>
      <c r="I96" s="69" t="str">
        <f t="shared" si="7"/>
        <v>No Aplica</v>
      </c>
      <c r="J96" s="46"/>
      <c r="K96" s="70" t="str">
        <f t="shared" si="8"/>
        <v>No Aplica</v>
      </c>
      <c r="L96" s="46"/>
      <c r="M96" s="70" t="str">
        <f t="shared" si="9"/>
        <v>No Aplica</v>
      </c>
      <c r="N96" s="73">
        <f t="shared" si="11"/>
        <v>0</v>
      </c>
      <c r="O96" s="65" t="str">
        <f t="shared" si="10"/>
        <v>No Aplica</v>
      </c>
      <c r="Z96" s="40"/>
      <c r="AA96" s="41"/>
      <c r="AB96" s="42"/>
      <c r="AC96" s="41"/>
      <c r="AD96" s="42"/>
      <c r="AE96" s="41"/>
      <c r="AF96" s="42"/>
      <c r="AG96" s="41"/>
      <c r="AH96" s="42"/>
      <c r="AI96" s="43"/>
    </row>
    <row r="97" spans="1:35" ht="16.149999999999999" customHeight="1">
      <c r="A97" s="48"/>
      <c r="B97" s="36"/>
      <c r="C97" s="36"/>
      <c r="D97" s="49"/>
      <c r="E97" s="49"/>
      <c r="F97" s="49"/>
      <c r="G97" s="49"/>
      <c r="H97" s="39"/>
      <c r="I97" s="62" t="str">
        <f t="shared" si="7"/>
        <v>No Aplica</v>
      </c>
      <c r="J97" s="39"/>
      <c r="K97" s="63" t="str">
        <f t="shared" si="8"/>
        <v>No Aplica</v>
      </c>
      <c r="L97" s="39"/>
      <c r="M97" s="63" t="str">
        <f t="shared" si="9"/>
        <v>No Aplica</v>
      </c>
      <c r="N97" s="64">
        <f t="shared" si="11"/>
        <v>0</v>
      </c>
      <c r="O97" s="65" t="str">
        <f t="shared" si="10"/>
        <v>No Aplica</v>
      </c>
      <c r="Z97" s="40"/>
      <c r="AA97" s="41"/>
      <c r="AB97" s="42"/>
      <c r="AC97" s="41"/>
      <c r="AD97" s="42"/>
      <c r="AE97" s="41"/>
      <c r="AF97" s="42"/>
      <c r="AG97" s="41"/>
      <c r="AH97" s="42"/>
      <c r="AI97" s="43"/>
    </row>
    <row r="98" spans="1:35" ht="16.149999999999999" customHeight="1">
      <c r="A98" s="48"/>
      <c r="B98" s="36"/>
      <c r="C98" s="36"/>
      <c r="D98" s="49"/>
      <c r="E98" s="49"/>
      <c r="F98" s="48"/>
      <c r="G98" s="49"/>
      <c r="H98" s="46"/>
      <c r="I98" s="69" t="str">
        <f t="shared" si="7"/>
        <v>No Aplica</v>
      </c>
      <c r="J98" s="46"/>
      <c r="K98" s="70" t="str">
        <f t="shared" si="8"/>
        <v>No Aplica</v>
      </c>
      <c r="L98" s="46"/>
      <c r="M98" s="70" t="str">
        <f t="shared" si="9"/>
        <v>No Aplica</v>
      </c>
      <c r="N98" s="64">
        <f t="shared" si="11"/>
        <v>0</v>
      </c>
      <c r="O98" s="65" t="str">
        <f t="shared" si="10"/>
        <v>No Aplica</v>
      </c>
      <c r="Z98" s="40"/>
      <c r="AA98" s="41"/>
      <c r="AB98" s="42"/>
      <c r="AC98" s="41"/>
      <c r="AD98" s="42"/>
      <c r="AE98" s="41"/>
      <c r="AF98" s="42"/>
      <c r="AG98" s="41"/>
      <c r="AH98" s="42"/>
      <c r="AI98" s="43"/>
    </row>
    <row r="99" spans="1:35" ht="16.149999999999999" customHeight="1">
      <c r="A99" s="48"/>
      <c r="B99" s="36"/>
      <c r="C99" s="36"/>
      <c r="D99" s="49"/>
      <c r="E99" s="49"/>
      <c r="F99" s="49"/>
      <c r="G99" s="45"/>
      <c r="H99" s="46"/>
      <c r="I99" s="69" t="str">
        <f t="shared" si="7"/>
        <v>No Aplica</v>
      </c>
      <c r="J99" s="46"/>
      <c r="K99" s="70" t="str">
        <f t="shared" si="8"/>
        <v>No Aplica</v>
      </c>
      <c r="L99" s="46"/>
      <c r="M99" s="70" t="str">
        <f t="shared" si="9"/>
        <v>No Aplica</v>
      </c>
      <c r="N99" s="73">
        <f t="shared" si="11"/>
        <v>0</v>
      </c>
      <c r="O99" s="65" t="str">
        <f t="shared" si="10"/>
        <v>No Aplica</v>
      </c>
      <c r="Z99" s="40"/>
      <c r="AA99" s="41"/>
      <c r="AB99" s="42"/>
      <c r="AC99" s="41"/>
      <c r="AD99" s="42"/>
      <c r="AE99" s="41"/>
      <c r="AF99" s="42"/>
      <c r="AG99" s="41"/>
      <c r="AH99" s="42"/>
      <c r="AI99" s="43"/>
    </row>
    <row r="100" spans="1:35" ht="16.149999999999999" customHeight="1">
      <c r="A100" s="48"/>
      <c r="B100" s="36"/>
      <c r="C100" s="36"/>
      <c r="D100" s="49"/>
      <c r="E100" s="49"/>
      <c r="F100" s="49"/>
      <c r="G100" s="45"/>
      <c r="H100" s="46"/>
      <c r="I100" s="69" t="str">
        <f t="shared" si="7"/>
        <v>No Aplica</v>
      </c>
      <c r="J100" s="46"/>
      <c r="K100" s="70" t="str">
        <f t="shared" si="8"/>
        <v>No Aplica</v>
      </c>
      <c r="L100" s="46"/>
      <c r="M100" s="70" t="str">
        <f t="shared" si="9"/>
        <v>No Aplica</v>
      </c>
      <c r="N100" s="73">
        <f t="shared" si="11"/>
        <v>0</v>
      </c>
      <c r="O100" s="65" t="str">
        <f t="shared" si="10"/>
        <v>No Aplica</v>
      </c>
      <c r="Z100" s="40"/>
      <c r="AA100" s="41"/>
      <c r="AB100" s="42"/>
      <c r="AC100" s="41"/>
      <c r="AD100" s="42"/>
      <c r="AE100" s="41"/>
      <c r="AF100" s="42"/>
      <c r="AG100" s="41"/>
      <c r="AH100" s="42"/>
      <c r="AI100" s="43"/>
    </row>
    <row r="101" spans="1:35" ht="16.149999999999999" customHeight="1">
      <c r="A101" s="48"/>
      <c r="B101" s="36"/>
      <c r="C101" s="36"/>
      <c r="D101" s="49"/>
      <c r="E101" s="49"/>
      <c r="F101" s="49"/>
      <c r="G101" s="45"/>
      <c r="H101" s="46"/>
      <c r="I101" s="69" t="str">
        <f t="shared" si="7"/>
        <v>No Aplica</v>
      </c>
      <c r="J101" s="46"/>
      <c r="K101" s="70" t="str">
        <f t="shared" si="8"/>
        <v>No Aplica</v>
      </c>
      <c r="L101" s="46"/>
      <c r="M101" s="70" t="str">
        <f t="shared" si="9"/>
        <v>No Aplica</v>
      </c>
      <c r="N101" s="73">
        <f t="shared" si="11"/>
        <v>0</v>
      </c>
      <c r="O101" s="65" t="str">
        <f t="shared" si="10"/>
        <v>No Aplica</v>
      </c>
      <c r="Z101" s="40"/>
      <c r="AA101" s="41"/>
      <c r="AB101" s="42"/>
      <c r="AC101" s="41"/>
      <c r="AD101" s="42"/>
      <c r="AE101" s="41"/>
      <c r="AF101" s="42"/>
      <c r="AG101" s="41"/>
      <c r="AH101" s="42"/>
      <c r="AI101" s="43"/>
    </row>
    <row r="102" spans="1:35" ht="16.149999999999999" customHeight="1">
      <c r="A102" s="48"/>
      <c r="B102" s="36"/>
      <c r="C102" s="36"/>
      <c r="D102" s="49"/>
      <c r="E102" s="49"/>
      <c r="F102" s="49"/>
      <c r="G102" s="45"/>
      <c r="H102" s="46"/>
      <c r="I102" s="69" t="str">
        <f t="shared" si="7"/>
        <v>No Aplica</v>
      </c>
      <c r="J102" s="46"/>
      <c r="K102" s="70" t="str">
        <f t="shared" si="8"/>
        <v>No Aplica</v>
      </c>
      <c r="L102" s="46"/>
      <c r="M102" s="70" t="str">
        <f t="shared" si="9"/>
        <v>No Aplica</v>
      </c>
      <c r="N102" s="73">
        <f t="shared" si="11"/>
        <v>0</v>
      </c>
      <c r="O102" s="65" t="str">
        <f t="shared" si="10"/>
        <v>No Aplica</v>
      </c>
      <c r="Z102" s="40"/>
      <c r="AA102" s="41"/>
      <c r="AB102" s="42"/>
      <c r="AC102" s="41"/>
      <c r="AD102" s="42"/>
      <c r="AE102" s="41"/>
      <c r="AF102" s="42"/>
      <c r="AG102" s="41"/>
      <c r="AH102" s="42"/>
      <c r="AI102" s="43"/>
    </row>
    <row r="103" spans="1:35" ht="16.149999999999999" customHeight="1">
      <c r="A103" s="48"/>
      <c r="B103" s="36"/>
      <c r="C103" s="36"/>
      <c r="D103" s="49"/>
      <c r="E103" s="49"/>
      <c r="F103" s="49"/>
      <c r="G103" s="45"/>
      <c r="H103" s="46"/>
      <c r="I103" s="69" t="str">
        <f t="shared" si="7"/>
        <v>No Aplica</v>
      </c>
      <c r="J103" s="46"/>
      <c r="K103" s="70" t="str">
        <f t="shared" si="8"/>
        <v>No Aplica</v>
      </c>
      <c r="L103" s="46"/>
      <c r="M103" s="70" t="str">
        <f t="shared" si="9"/>
        <v>No Aplica</v>
      </c>
      <c r="N103" s="73">
        <f t="shared" si="11"/>
        <v>0</v>
      </c>
      <c r="O103" s="65" t="str">
        <f t="shared" si="10"/>
        <v>No Aplica</v>
      </c>
      <c r="Z103" s="40"/>
      <c r="AA103" s="41"/>
      <c r="AB103" s="42"/>
      <c r="AC103" s="41"/>
      <c r="AD103" s="42"/>
      <c r="AE103" s="41"/>
      <c r="AF103" s="42"/>
      <c r="AG103" s="41"/>
      <c r="AH103" s="42"/>
      <c r="AI103" s="43"/>
    </row>
    <row r="104" spans="1:35" ht="16.149999999999999" customHeight="1">
      <c r="A104" s="48"/>
      <c r="B104" s="36"/>
      <c r="C104" s="36"/>
      <c r="D104" s="49"/>
      <c r="E104" s="49"/>
      <c r="F104" s="49"/>
      <c r="G104" s="45"/>
      <c r="H104" s="46"/>
      <c r="I104" s="69" t="str">
        <f t="shared" si="7"/>
        <v>No Aplica</v>
      </c>
      <c r="J104" s="46"/>
      <c r="K104" s="70" t="str">
        <f t="shared" si="8"/>
        <v>No Aplica</v>
      </c>
      <c r="L104" s="46"/>
      <c r="M104" s="70" t="str">
        <f t="shared" si="9"/>
        <v>No Aplica</v>
      </c>
      <c r="N104" s="73">
        <f t="shared" si="11"/>
        <v>0</v>
      </c>
      <c r="O104" s="65" t="str">
        <f t="shared" si="10"/>
        <v>No Aplica</v>
      </c>
      <c r="Z104" s="40"/>
      <c r="AA104" s="41"/>
      <c r="AB104" s="42"/>
      <c r="AC104" s="41"/>
      <c r="AD104" s="42"/>
      <c r="AE104" s="41"/>
      <c r="AF104" s="42"/>
      <c r="AG104" s="41"/>
      <c r="AH104" s="42"/>
      <c r="AI104" s="43"/>
    </row>
    <row r="105" spans="1:35" ht="16.149999999999999" customHeight="1">
      <c r="A105" s="48"/>
      <c r="B105" s="36"/>
      <c r="C105" s="36"/>
      <c r="D105" s="49"/>
      <c r="E105" s="49"/>
      <c r="F105" s="49"/>
      <c r="G105" s="45"/>
      <c r="H105" s="46"/>
      <c r="I105" s="69" t="str">
        <f t="shared" si="7"/>
        <v>No Aplica</v>
      </c>
      <c r="J105" s="46"/>
      <c r="K105" s="70" t="str">
        <f t="shared" si="8"/>
        <v>No Aplica</v>
      </c>
      <c r="L105" s="46"/>
      <c r="M105" s="70" t="str">
        <f t="shared" si="9"/>
        <v>No Aplica</v>
      </c>
      <c r="N105" s="73">
        <f t="shared" si="11"/>
        <v>0</v>
      </c>
      <c r="O105" s="65" t="str">
        <f t="shared" si="10"/>
        <v>No Aplica</v>
      </c>
      <c r="Z105" s="40"/>
      <c r="AA105" s="41"/>
      <c r="AB105" s="42"/>
      <c r="AC105" s="41"/>
      <c r="AD105" s="42"/>
      <c r="AE105" s="41"/>
      <c r="AF105" s="42"/>
      <c r="AG105" s="41"/>
      <c r="AH105" s="42"/>
      <c r="AI105" s="43"/>
    </row>
    <row r="106" spans="1:35" ht="16.149999999999999" customHeight="1" thickBot="1">
      <c r="A106" s="48"/>
      <c r="B106" s="36"/>
      <c r="C106" s="36"/>
      <c r="D106" s="49"/>
      <c r="E106" s="49"/>
      <c r="F106" s="49"/>
      <c r="G106" s="45"/>
      <c r="H106" s="46"/>
      <c r="I106" s="69" t="str">
        <f t="shared" si="7"/>
        <v>No Aplica</v>
      </c>
      <c r="J106" s="46"/>
      <c r="K106" s="70" t="str">
        <f t="shared" si="8"/>
        <v>No Aplica</v>
      </c>
      <c r="L106" s="46"/>
      <c r="M106" s="70" t="str">
        <f t="shared" si="9"/>
        <v>No Aplica</v>
      </c>
      <c r="N106" s="73">
        <f t="shared" si="11"/>
        <v>0</v>
      </c>
      <c r="O106" s="65" t="str">
        <f t="shared" si="10"/>
        <v>No Aplica</v>
      </c>
      <c r="Z106" s="51"/>
      <c r="AA106" s="52"/>
      <c r="AB106" s="53"/>
      <c r="AC106" s="52"/>
      <c r="AD106" s="53"/>
      <c r="AE106" s="52"/>
      <c r="AF106" s="53"/>
      <c r="AG106" s="52"/>
      <c r="AH106" s="53"/>
      <c r="AI106" s="54"/>
    </row>
    <row r="107" spans="1:35">
      <c r="H107" s="77"/>
      <c r="I107" s="77"/>
      <c r="J107" s="77"/>
      <c r="K107" s="77"/>
      <c r="L107" s="77"/>
      <c r="M107" s="77"/>
      <c r="N107" s="77"/>
      <c r="O107" s="77"/>
      <c r="P107" s="57"/>
    </row>
    <row r="108" spans="1:35">
      <c r="H108" s="77"/>
      <c r="I108" s="77"/>
      <c r="J108" s="77"/>
      <c r="K108" s="77"/>
      <c r="L108" s="77"/>
      <c r="M108" s="77"/>
      <c r="N108" s="77"/>
      <c r="O108" s="77"/>
      <c r="P108" s="57"/>
    </row>
  </sheetData>
  <customSheetViews>
    <customSheetView guid="{329F5593-0D6B-4C21-9FD0-52C333171BDF}" scale="70" showPageBreaks="1" showGridLines="0" printArea="1" hiddenColumns="1" state="hidden" view="pageBreakPreview">
      <pane xSplit="1" ySplit="6" topLeftCell="N7" activePane="bottomRight" state="frozen"/>
      <selection pane="bottomRight" activeCell="S19" sqref="S19"/>
      <pageMargins left="0.70866141732283472" right="0.70866141732283472" top="0.74803149606299213" bottom="0.74803149606299213" header="0.31496062992125984" footer="0.31496062992125984"/>
      <pageSetup scale="13" orientation="portrait" r:id="rId1"/>
      <headerFooter>
        <oddFooter>&amp;R&amp;"Arial Narrow,Normal"&amp;7Fecha de versión: 10 de octubre de 2017</oddFooter>
      </headerFooter>
    </customSheetView>
  </customSheetViews>
  <mergeCells count="22">
    <mergeCell ref="A1:A2"/>
    <mergeCell ref="C1:J1"/>
    <mergeCell ref="K1:L1"/>
    <mergeCell ref="M1:O1"/>
    <mergeCell ref="C2:J2"/>
    <mergeCell ref="K2:L2"/>
    <mergeCell ref="M2:O2"/>
    <mergeCell ref="L5:M5"/>
    <mergeCell ref="A3:G4"/>
    <mergeCell ref="H3:M3"/>
    <mergeCell ref="N3:O5"/>
    <mergeCell ref="Z3:AI5"/>
    <mergeCell ref="H4:M4"/>
    <mergeCell ref="A5:A6"/>
    <mergeCell ref="B5:B6"/>
    <mergeCell ref="C5:C6"/>
    <mergeCell ref="D5:D6"/>
    <mergeCell ref="E5:E6"/>
    <mergeCell ref="F5:F6"/>
    <mergeCell ref="G5:G6"/>
    <mergeCell ref="H5:I5"/>
    <mergeCell ref="J5:K5"/>
  </mergeCells>
  <conditionalFormatting sqref="H7:H106">
    <cfRule type="cellIs" dxfId="48" priority="31" operator="equal">
      <formula>3</formula>
    </cfRule>
    <cfRule type="cellIs" dxfId="47" priority="32" operator="equal">
      <formula>2</formula>
    </cfRule>
    <cfRule type="cellIs" dxfId="46" priority="33" operator="equal">
      <formula>1</formula>
    </cfRule>
  </conditionalFormatting>
  <conditionalFormatting sqref="I7:I106">
    <cfRule type="cellIs" dxfId="45" priority="28" operator="equal">
      <formula>"INFORMACION PUBLICA RESERVADA"</formula>
    </cfRule>
    <cfRule type="cellIs" dxfId="44" priority="29" operator="equal">
      <formula>"INFORMACION PUBLICA CLASIFICADA"</formula>
    </cfRule>
    <cfRule type="cellIs" dxfId="43" priority="30" operator="equal">
      <formula>"INFORMACION PUBLICA"</formula>
    </cfRule>
  </conditionalFormatting>
  <conditionalFormatting sqref="K7:K106">
    <cfRule type="cellIs" dxfId="42" priority="25" operator="equal">
      <formula>"ALTA"</formula>
    </cfRule>
    <cfRule type="cellIs" dxfId="41" priority="26" operator="equal">
      <formula>"MEDIA"</formula>
    </cfRule>
    <cfRule type="cellIs" dxfId="40" priority="27" operator="equal">
      <formula>"BAJA"</formula>
    </cfRule>
  </conditionalFormatting>
  <conditionalFormatting sqref="M7:M106">
    <cfRule type="cellIs" dxfId="39" priority="22" operator="equal">
      <formula>"ALTA"</formula>
    </cfRule>
    <cfRule type="cellIs" dxfId="38" priority="23" operator="equal">
      <formula>"MEDIA"</formula>
    </cfRule>
    <cfRule type="cellIs" dxfId="37" priority="24" operator="equal">
      <formula>"BAJA"</formula>
    </cfRule>
  </conditionalFormatting>
  <conditionalFormatting sqref="O7:O106">
    <cfRule type="cellIs" dxfId="36" priority="19" operator="equal">
      <formula>"BAJA"</formula>
    </cfRule>
    <cfRule type="cellIs" dxfId="35" priority="20" operator="equal">
      <formula>"MEDIA"</formula>
    </cfRule>
    <cfRule type="cellIs" dxfId="34" priority="21" operator="equal">
      <formula>"ALTA"</formula>
    </cfRule>
  </conditionalFormatting>
  <conditionalFormatting sqref="N7:N106">
    <cfRule type="cellIs" dxfId="33" priority="7" operator="between">
      <formula>4</formula>
      <formula>6</formula>
    </cfRule>
    <cfRule type="expression" dxfId="32" priority="8">
      <formula>AND(H7=2,J7=2,L7=2)</formula>
    </cfRule>
    <cfRule type="expression" dxfId="31" priority="9">
      <formula>IF(H7=2,J7=2)</formula>
    </cfRule>
    <cfRule type="expression" dxfId="30" priority="10">
      <formula>IF(H7=2,L7=2)</formula>
    </cfRule>
    <cfRule type="expression" dxfId="29" priority="11">
      <formula>IF(L7=2,J7=2)</formula>
    </cfRule>
    <cfRule type="expression" dxfId="28" priority="12">
      <formula>AND(H7=1,J7=1,L7=2)</formula>
    </cfRule>
    <cfRule type="expression" dxfId="27" priority="13">
      <formula>AND(H7=1,J7=2,L7=1)</formula>
    </cfRule>
    <cfRule type="expression" dxfId="26" priority="14">
      <formula>AND(H7=2,J7=1,L7=1)</formula>
    </cfRule>
    <cfRule type="expression" dxfId="25" priority="15">
      <formula>AND(H7=1,J7=1,L7=1)</formula>
    </cfRule>
    <cfRule type="expression" dxfId="24" priority="16">
      <formula>IF(L7=3,J7=3)</formula>
    </cfRule>
    <cfRule type="expression" dxfId="23" priority="17">
      <formula>IF(H7=3,L7=3)</formula>
    </cfRule>
    <cfRule type="expression" dxfId="22" priority="18">
      <formula>IF(H7=3,J7=3)</formula>
    </cfRule>
  </conditionalFormatting>
  <conditionalFormatting sqref="J7:J106">
    <cfRule type="cellIs" dxfId="21" priority="4" operator="equal">
      <formula>3</formula>
    </cfRule>
    <cfRule type="cellIs" dxfId="20" priority="5" operator="equal">
      <formula>2</formula>
    </cfRule>
    <cfRule type="cellIs" dxfId="19" priority="6" operator="equal">
      <formula>1</formula>
    </cfRule>
  </conditionalFormatting>
  <conditionalFormatting sqref="L7:L106">
    <cfRule type="cellIs" dxfId="18" priority="1" operator="equal">
      <formula>3</formula>
    </cfRule>
    <cfRule type="cellIs" dxfId="17" priority="2" operator="equal">
      <formula>2</formula>
    </cfRule>
    <cfRule type="cellIs" dxfId="16" priority="3" operator="equal">
      <formula>1</formula>
    </cfRule>
  </conditionalFormatting>
  <dataValidations count="4">
    <dataValidation type="list" allowBlank="1" showInputMessage="1" showErrorMessage="1" sqref="Z7:AI106" xr:uid="{00000000-0002-0000-1800-000000000000}">
      <formula1>$X$7</formula1>
    </dataValidation>
    <dataValidation type="list" allowBlank="1" showInputMessage="1" showErrorMessage="1" sqref="B7:B106" xr:uid="{00000000-0002-0000-1800-000001000000}">
      <formula1>$W$8:$W$34</formula1>
    </dataValidation>
    <dataValidation type="list" allowBlank="1" showInputMessage="1" showErrorMessage="1" sqref="C7:C106" xr:uid="{00000000-0002-0000-1800-000002000000}">
      <formula1>$U$8:$U$13</formula1>
    </dataValidation>
    <dataValidation type="list" allowBlank="1" showInputMessage="1" showErrorMessage="1" sqref="H7:H106 J7:J106 L7:L106" xr:uid="{00000000-0002-0000-1800-000003000000}">
      <formula1>Valor</formula1>
    </dataValidation>
  </dataValidations>
  <hyperlinks>
    <hyperlink ref="Z6" location="Riesgo1!E68" display="Riesgo1" xr:uid="{00000000-0004-0000-1800-000000000000}"/>
    <hyperlink ref="AA6" location="Riesgo2!E68" display="Riesgo2" xr:uid="{00000000-0004-0000-1800-000001000000}"/>
    <hyperlink ref="AB6" location="Riesgo3!E68" display="Riesgo3" xr:uid="{00000000-0004-0000-1800-000002000000}"/>
    <hyperlink ref="AC6" location="Riesgo4!E68" display="Riesgo4" xr:uid="{00000000-0004-0000-1800-000003000000}"/>
    <hyperlink ref="AD6" location="Riesgo5!E68" display="Riesgo5" xr:uid="{00000000-0004-0000-1800-000004000000}"/>
    <hyperlink ref="AE6" location="Riesgo6!E68" display="Riesgo6" xr:uid="{00000000-0004-0000-1800-000005000000}"/>
    <hyperlink ref="AF6" location="Riesgo7!E68" display="Riesgo7" xr:uid="{00000000-0004-0000-1800-000006000000}"/>
    <hyperlink ref="AG6" location="Riesgo8!E68" display="Riesgo8" xr:uid="{00000000-0004-0000-1800-000007000000}"/>
    <hyperlink ref="AH6" location="Riesgo9!E68" display="Riesgo9" xr:uid="{00000000-0004-0000-1800-000008000000}"/>
    <hyperlink ref="AI6" location="Riesgo10!E68" display="Riesgo10" xr:uid="{00000000-0004-0000-1800-000009000000}"/>
  </hyperlinks>
  <pageMargins left="0.70866141732283472" right="0.70866141732283472" top="0.74803149606299213" bottom="0.74803149606299213" header="0.31496062992125984" footer="0.31496062992125984"/>
  <pageSetup scale="13" orientation="portrait" r:id="rId2"/>
  <headerFooter>
    <oddFooter>&amp;R&amp;"Arial Narrow,Normal"&amp;7Fecha de versión: 10 de octubre de 2017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8">
    <tabColor rgb="FF00B0F0"/>
  </sheetPr>
  <dimension ref="A1:AF143"/>
  <sheetViews>
    <sheetView zoomScale="87" zoomScaleNormal="87" workbookViewId="0">
      <pane ySplit="4" topLeftCell="A5" activePane="bottomLeft" state="frozen"/>
      <selection activeCell="H8" sqref="H8:I9"/>
      <selection pane="bottomLeft" activeCell="X5" sqref="X5"/>
    </sheetView>
  </sheetViews>
  <sheetFormatPr baseColWidth="10" defaultRowHeight="12"/>
  <cols>
    <col min="1" max="1" width="3.28515625" style="120" bestFit="1" customWidth="1"/>
    <col min="2" max="2" width="29.7109375" style="125" customWidth="1"/>
    <col min="3" max="3" width="29.28515625" style="125" customWidth="1"/>
    <col min="4" max="4" width="22.28515625" style="120" customWidth="1"/>
    <col min="5" max="5" width="26.28515625" style="120" customWidth="1"/>
    <col min="6" max="6" width="36.42578125" style="120" customWidth="1"/>
    <col min="7" max="7" width="19.85546875" style="126" customWidth="1"/>
    <col min="8" max="8" width="16.7109375" style="127" customWidth="1"/>
    <col min="9" max="9" width="20" style="127" customWidth="1"/>
    <col min="10" max="10" width="16.140625" style="126" customWidth="1"/>
    <col min="11" max="11" width="21.7109375" style="120" customWidth="1"/>
    <col min="12" max="12" width="12.5703125" style="127" customWidth="1"/>
    <col min="13" max="13" width="20.85546875" style="120" customWidth="1"/>
    <col min="14" max="14" width="17.85546875" style="120" customWidth="1"/>
    <col min="15" max="15" width="18.28515625" style="127" customWidth="1"/>
    <col min="16" max="16" width="18" style="127" customWidth="1"/>
    <col min="17" max="17" width="22.5703125" style="126" customWidth="1"/>
    <col min="18" max="19" width="21.85546875" style="120" customWidth="1"/>
    <col min="20" max="20" width="20.42578125" style="124" customWidth="1"/>
    <col min="21" max="21" width="24" style="120" customWidth="1"/>
    <col min="22" max="22" width="16.85546875" style="120" customWidth="1"/>
    <col min="23" max="23" width="22" style="120" customWidth="1"/>
    <col min="24" max="28" width="11.42578125" style="120"/>
    <col min="29" max="29" width="11.42578125" style="120" customWidth="1"/>
    <col min="30" max="31" width="11.42578125" style="120"/>
    <col min="32" max="32" width="2.28515625" style="120" hidden="1" customWidth="1"/>
    <col min="33" max="16384" width="11.42578125" style="121"/>
  </cols>
  <sheetData>
    <row r="1" spans="1:32" ht="28.5" customHeight="1">
      <c r="A1" s="211"/>
      <c r="B1" s="681"/>
      <c r="C1" s="694" t="s">
        <v>333</v>
      </c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5"/>
      <c r="X1" s="212"/>
      <c r="Y1" s="212"/>
      <c r="Z1" s="212"/>
      <c r="AA1" s="212"/>
      <c r="AB1" s="212"/>
      <c r="AC1" s="212"/>
      <c r="AD1" s="212"/>
      <c r="AE1" s="212"/>
    </row>
    <row r="2" spans="1:32" ht="36.75" customHeight="1">
      <c r="A2" s="213"/>
      <c r="B2" s="682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7"/>
      <c r="X2" s="212"/>
      <c r="Y2" s="212"/>
      <c r="Z2" s="212"/>
      <c r="AA2" s="212"/>
      <c r="AB2" s="212"/>
      <c r="AC2" s="212"/>
      <c r="AD2" s="212"/>
      <c r="AE2" s="212"/>
    </row>
    <row r="3" spans="1:32" ht="33.75" customHeight="1">
      <c r="A3" s="683" t="s">
        <v>334</v>
      </c>
      <c r="B3" s="685" t="s">
        <v>335</v>
      </c>
      <c r="C3" s="685"/>
      <c r="D3" s="214" t="s">
        <v>336</v>
      </c>
      <c r="E3" s="214" t="s">
        <v>337</v>
      </c>
      <c r="F3" s="686" t="s">
        <v>338</v>
      </c>
      <c r="G3" s="687"/>
      <c r="H3" s="687"/>
      <c r="I3" s="687"/>
      <c r="J3" s="687"/>
      <c r="K3" s="687"/>
      <c r="L3" s="688"/>
      <c r="M3" s="689" t="s">
        <v>339</v>
      </c>
      <c r="N3" s="689"/>
      <c r="O3" s="690" t="s">
        <v>340</v>
      </c>
      <c r="P3" s="691"/>
      <c r="Q3" s="692" t="s">
        <v>341</v>
      </c>
      <c r="R3" s="693"/>
      <c r="S3" s="693"/>
      <c r="T3" s="693"/>
      <c r="U3" s="693"/>
      <c r="V3" s="693"/>
      <c r="W3" s="693"/>
      <c r="X3" s="680" t="s">
        <v>237</v>
      </c>
      <c r="Y3" s="680"/>
      <c r="Z3" s="680"/>
      <c r="AA3" s="680"/>
      <c r="AB3" s="680"/>
      <c r="AC3" s="680"/>
      <c r="AD3" s="680"/>
      <c r="AE3" s="680"/>
    </row>
    <row r="4" spans="1:32" s="123" customFormat="1" ht="63.75" customHeight="1">
      <c r="A4" s="684"/>
      <c r="B4" s="215" t="s">
        <v>342</v>
      </c>
      <c r="C4" s="215" t="s">
        <v>4</v>
      </c>
      <c r="D4" s="214" t="s">
        <v>343</v>
      </c>
      <c r="E4" s="214" t="s">
        <v>344</v>
      </c>
      <c r="F4" s="216" t="s">
        <v>345</v>
      </c>
      <c r="G4" s="216" t="s">
        <v>346</v>
      </c>
      <c r="H4" s="216" t="s">
        <v>347</v>
      </c>
      <c r="I4" s="216" t="s">
        <v>348</v>
      </c>
      <c r="J4" s="216" t="s">
        <v>98</v>
      </c>
      <c r="K4" s="216" t="s">
        <v>349</v>
      </c>
      <c r="L4" s="216" t="s">
        <v>350</v>
      </c>
      <c r="M4" s="214" t="s">
        <v>351</v>
      </c>
      <c r="N4" s="214" t="s">
        <v>103</v>
      </c>
      <c r="O4" s="217" t="s">
        <v>352</v>
      </c>
      <c r="P4" s="217" t="s">
        <v>353</v>
      </c>
      <c r="Q4" s="218" t="s">
        <v>354</v>
      </c>
      <c r="R4" s="218" t="s">
        <v>355</v>
      </c>
      <c r="S4" s="218" t="s">
        <v>356</v>
      </c>
      <c r="T4" s="218" t="s">
        <v>357</v>
      </c>
      <c r="U4" s="218" t="s">
        <v>358</v>
      </c>
      <c r="V4" s="218" t="s">
        <v>359</v>
      </c>
      <c r="W4" s="219" t="s">
        <v>360</v>
      </c>
      <c r="X4" s="78" t="s">
        <v>166</v>
      </c>
      <c r="Y4" s="78" t="s">
        <v>167</v>
      </c>
      <c r="Z4" s="78" t="s">
        <v>168</v>
      </c>
      <c r="AA4" s="78" t="s">
        <v>169</v>
      </c>
      <c r="AB4" s="78" t="s">
        <v>170</v>
      </c>
      <c r="AC4" s="78" t="s">
        <v>171</v>
      </c>
      <c r="AD4" s="78" t="s">
        <v>172</v>
      </c>
      <c r="AE4" s="78" t="s">
        <v>173</v>
      </c>
      <c r="AF4" s="122"/>
    </row>
    <row r="5" spans="1:32" s="226" customFormat="1" ht="12" customHeight="1">
      <c r="A5" s="220"/>
      <c r="B5" s="221"/>
      <c r="C5" s="221"/>
      <c r="D5" s="220"/>
      <c r="E5" s="220"/>
      <c r="F5" s="220"/>
      <c r="G5" s="222"/>
      <c r="H5" s="223"/>
      <c r="I5" s="223"/>
      <c r="J5" s="222"/>
      <c r="K5" s="220"/>
      <c r="L5" s="223"/>
      <c r="M5" s="220"/>
      <c r="N5" s="220"/>
      <c r="O5" s="223"/>
      <c r="P5" s="223"/>
      <c r="Q5" s="222"/>
      <c r="R5" s="224"/>
      <c r="S5" s="224"/>
      <c r="T5" s="224"/>
      <c r="U5" s="224"/>
      <c r="V5" s="224"/>
      <c r="W5" s="224"/>
      <c r="X5" s="40"/>
      <c r="Y5" s="40"/>
      <c r="Z5" s="40"/>
      <c r="AA5" s="40"/>
      <c r="AB5" s="40"/>
      <c r="AC5" s="40"/>
      <c r="AD5" s="40"/>
      <c r="AE5" s="40"/>
      <c r="AF5" s="225" t="s">
        <v>91</v>
      </c>
    </row>
    <row r="6" spans="1:32" s="226" customFormat="1" ht="12" customHeight="1">
      <c r="A6" s="220"/>
      <c r="B6" s="221"/>
      <c r="C6" s="221"/>
      <c r="D6" s="220"/>
      <c r="E6" s="220"/>
      <c r="F6" s="220"/>
      <c r="G6" s="222"/>
      <c r="H6" s="223"/>
      <c r="I6" s="223"/>
      <c r="J6" s="222"/>
      <c r="K6" s="220"/>
      <c r="L6" s="223"/>
      <c r="M6" s="220"/>
      <c r="N6" s="220"/>
      <c r="O6" s="223"/>
      <c r="P6" s="223"/>
      <c r="Q6" s="222"/>
      <c r="R6" s="224"/>
      <c r="S6" s="224"/>
      <c r="T6" s="224"/>
      <c r="U6" s="224"/>
      <c r="V6" s="224"/>
      <c r="W6" s="224"/>
      <c r="X6" s="40"/>
      <c r="Y6" s="40"/>
      <c r="Z6" s="40"/>
      <c r="AA6" s="40"/>
      <c r="AB6" s="40"/>
      <c r="AC6" s="40"/>
      <c r="AD6" s="40"/>
      <c r="AE6" s="40"/>
      <c r="AF6" s="225"/>
    </row>
    <row r="7" spans="1:32" s="226" customFormat="1" ht="15">
      <c r="A7" s="220"/>
      <c r="B7" s="221"/>
      <c r="C7" s="221"/>
      <c r="D7" s="220"/>
      <c r="E7" s="220"/>
      <c r="F7" s="220"/>
      <c r="G7" s="222"/>
      <c r="H7" s="223"/>
      <c r="I7" s="223"/>
      <c r="J7" s="222"/>
      <c r="K7" s="220"/>
      <c r="L7" s="223"/>
      <c r="M7" s="220"/>
      <c r="N7" s="220"/>
      <c r="O7" s="223"/>
      <c r="P7" s="223"/>
      <c r="Q7" s="222"/>
      <c r="R7" s="224"/>
      <c r="S7" s="224"/>
      <c r="T7" s="224"/>
      <c r="U7" s="224"/>
      <c r="V7" s="224"/>
      <c r="W7" s="224"/>
      <c r="X7" s="40"/>
      <c r="Y7" s="40"/>
      <c r="Z7" s="40"/>
      <c r="AA7" s="40"/>
      <c r="AB7" s="40"/>
      <c r="AC7" s="40"/>
      <c r="AD7" s="40"/>
      <c r="AE7" s="40"/>
      <c r="AF7" s="225"/>
    </row>
    <row r="8" spans="1:32" s="226" customFormat="1" ht="15">
      <c r="A8" s="220"/>
      <c r="B8" s="221"/>
      <c r="C8" s="221"/>
      <c r="D8" s="220"/>
      <c r="E8" s="220"/>
      <c r="F8" s="220"/>
      <c r="G8" s="222"/>
      <c r="H8" s="223"/>
      <c r="I8" s="223"/>
      <c r="J8" s="222"/>
      <c r="K8" s="220"/>
      <c r="L8" s="223"/>
      <c r="M8" s="220"/>
      <c r="N8" s="220"/>
      <c r="O8" s="223"/>
      <c r="P8" s="223"/>
      <c r="Q8" s="222"/>
      <c r="R8" s="224"/>
      <c r="S8" s="224"/>
      <c r="T8" s="224"/>
      <c r="U8" s="224"/>
      <c r="V8" s="224"/>
      <c r="W8" s="224"/>
      <c r="X8" s="40"/>
      <c r="Y8" s="40"/>
      <c r="Z8" s="40"/>
      <c r="AA8" s="40"/>
      <c r="AB8" s="40"/>
      <c r="AC8" s="40"/>
      <c r="AD8" s="40"/>
      <c r="AE8" s="40"/>
      <c r="AF8" s="225"/>
    </row>
    <row r="9" spans="1:32" s="226" customFormat="1" ht="15">
      <c r="A9" s="220"/>
      <c r="B9" s="221"/>
      <c r="C9" s="221"/>
      <c r="D9" s="220"/>
      <c r="E9" s="220"/>
      <c r="F9" s="220"/>
      <c r="G9" s="222"/>
      <c r="H9" s="223"/>
      <c r="I9" s="223"/>
      <c r="J9" s="222"/>
      <c r="K9" s="220"/>
      <c r="L9" s="223"/>
      <c r="M9" s="220"/>
      <c r="N9" s="220"/>
      <c r="O9" s="223"/>
      <c r="P9" s="223"/>
      <c r="Q9" s="222"/>
      <c r="R9" s="224"/>
      <c r="S9" s="224"/>
      <c r="T9" s="224"/>
      <c r="U9" s="224"/>
      <c r="V9" s="224"/>
      <c r="W9" s="224"/>
      <c r="X9" s="40"/>
      <c r="Y9" s="40"/>
      <c r="Z9" s="40"/>
      <c r="AA9" s="40"/>
      <c r="AB9" s="40"/>
      <c r="AC9" s="40"/>
      <c r="AD9" s="40"/>
      <c r="AE9" s="40"/>
      <c r="AF9" s="225"/>
    </row>
    <row r="10" spans="1:32" s="226" customFormat="1" ht="15">
      <c r="A10" s="220"/>
      <c r="B10" s="221"/>
      <c r="C10" s="221"/>
      <c r="D10" s="220"/>
      <c r="E10" s="220"/>
      <c r="F10" s="220"/>
      <c r="G10" s="222"/>
      <c r="H10" s="223"/>
      <c r="I10" s="223"/>
      <c r="J10" s="222"/>
      <c r="K10" s="220"/>
      <c r="L10" s="223"/>
      <c r="M10" s="220"/>
      <c r="N10" s="220"/>
      <c r="O10" s="223"/>
      <c r="P10" s="223"/>
      <c r="Q10" s="222"/>
      <c r="R10" s="224"/>
      <c r="S10" s="224"/>
      <c r="T10" s="224"/>
      <c r="U10" s="224"/>
      <c r="V10" s="224"/>
      <c r="W10" s="224"/>
      <c r="X10" s="40"/>
      <c r="Y10" s="40"/>
      <c r="Z10" s="40"/>
      <c r="AA10" s="40"/>
      <c r="AB10" s="40"/>
      <c r="AC10" s="40"/>
      <c r="AD10" s="40"/>
      <c r="AE10" s="40"/>
      <c r="AF10" s="225"/>
    </row>
    <row r="11" spans="1:32" s="226" customFormat="1" ht="15">
      <c r="A11" s="220"/>
      <c r="B11" s="221"/>
      <c r="C11" s="221"/>
      <c r="D11" s="220"/>
      <c r="E11" s="220"/>
      <c r="F11" s="220"/>
      <c r="G11" s="222"/>
      <c r="H11" s="223"/>
      <c r="I11" s="223"/>
      <c r="J11" s="222"/>
      <c r="K11" s="220"/>
      <c r="L11" s="223"/>
      <c r="M11" s="220"/>
      <c r="N11" s="220"/>
      <c r="O11" s="223"/>
      <c r="P11" s="223"/>
      <c r="Q11" s="222"/>
      <c r="R11" s="224"/>
      <c r="S11" s="224"/>
      <c r="T11" s="224"/>
      <c r="U11" s="224"/>
      <c r="V11" s="224"/>
      <c r="W11" s="224"/>
      <c r="X11" s="40"/>
      <c r="Y11" s="40"/>
      <c r="Z11" s="40"/>
      <c r="AA11" s="40"/>
      <c r="AB11" s="40"/>
      <c r="AC11" s="40"/>
      <c r="AD11" s="40"/>
      <c r="AE11" s="40"/>
      <c r="AF11" s="225"/>
    </row>
    <row r="12" spans="1:32" s="226" customFormat="1" ht="15">
      <c r="A12" s="220"/>
      <c r="B12" s="221"/>
      <c r="C12" s="221"/>
      <c r="D12" s="220"/>
      <c r="E12" s="220"/>
      <c r="F12" s="220"/>
      <c r="G12" s="222"/>
      <c r="H12" s="223"/>
      <c r="I12" s="223"/>
      <c r="J12" s="222"/>
      <c r="K12" s="220"/>
      <c r="L12" s="223"/>
      <c r="M12" s="220"/>
      <c r="N12" s="220"/>
      <c r="O12" s="223"/>
      <c r="P12" s="223"/>
      <c r="Q12" s="222"/>
      <c r="R12" s="224"/>
      <c r="S12" s="224"/>
      <c r="T12" s="224"/>
      <c r="U12" s="224"/>
      <c r="V12" s="224"/>
      <c r="W12" s="224"/>
      <c r="X12" s="40"/>
      <c r="Y12" s="40"/>
      <c r="Z12" s="40"/>
      <c r="AA12" s="40"/>
      <c r="AB12" s="40"/>
      <c r="AC12" s="40"/>
      <c r="AD12" s="40"/>
      <c r="AE12" s="40"/>
      <c r="AF12" s="225"/>
    </row>
    <row r="13" spans="1:32" s="226" customFormat="1" ht="15">
      <c r="A13" s="220"/>
      <c r="B13" s="221"/>
      <c r="C13" s="221"/>
      <c r="D13" s="220"/>
      <c r="E13" s="220"/>
      <c r="F13" s="220"/>
      <c r="G13" s="222"/>
      <c r="H13" s="223"/>
      <c r="I13" s="223"/>
      <c r="J13" s="222"/>
      <c r="K13" s="220"/>
      <c r="L13" s="223"/>
      <c r="M13" s="220"/>
      <c r="N13" s="220"/>
      <c r="O13" s="223"/>
      <c r="P13" s="223"/>
      <c r="Q13" s="222"/>
      <c r="R13" s="224"/>
      <c r="S13" s="224"/>
      <c r="T13" s="224"/>
      <c r="U13" s="224"/>
      <c r="V13" s="224"/>
      <c r="W13" s="224"/>
      <c r="X13" s="40"/>
      <c r="Y13" s="40"/>
      <c r="Z13" s="40"/>
      <c r="AA13" s="40"/>
      <c r="AB13" s="40"/>
      <c r="AC13" s="40"/>
      <c r="AD13" s="40"/>
      <c r="AE13" s="40"/>
      <c r="AF13" s="225"/>
    </row>
    <row r="14" spans="1:32" s="226" customFormat="1" ht="15">
      <c r="A14" s="220"/>
      <c r="B14" s="221"/>
      <c r="C14" s="221"/>
      <c r="D14" s="220"/>
      <c r="E14" s="220"/>
      <c r="F14" s="220"/>
      <c r="G14" s="222"/>
      <c r="H14" s="223"/>
      <c r="I14" s="223"/>
      <c r="J14" s="222"/>
      <c r="K14" s="220"/>
      <c r="L14" s="223"/>
      <c r="M14" s="220"/>
      <c r="N14" s="220"/>
      <c r="O14" s="223"/>
      <c r="P14" s="223"/>
      <c r="Q14" s="222"/>
      <c r="R14" s="224"/>
      <c r="S14" s="224"/>
      <c r="T14" s="224"/>
      <c r="U14" s="224"/>
      <c r="V14" s="224"/>
      <c r="W14" s="224"/>
      <c r="X14" s="40"/>
      <c r="Y14" s="40"/>
      <c r="Z14" s="40"/>
      <c r="AA14" s="40"/>
      <c r="AB14" s="40"/>
      <c r="AC14" s="40"/>
      <c r="AD14" s="40"/>
      <c r="AE14" s="40"/>
      <c r="AF14" s="225"/>
    </row>
    <row r="15" spans="1:32" s="226" customFormat="1" ht="15">
      <c r="A15" s="220"/>
      <c r="B15" s="221"/>
      <c r="C15" s="221"/>
      <c r="D15" s="220"/>
      <c r="E15" s="220"/>
      <c r="F15" s="220"/>
      <c r="G15" s="222"/>
      <c r="H15" s="223"/>
      <c r="I15" s="223"/>
      <c r="J15" s="222"/>
      <c r="K15" s="220"/>
      <c r="L15" s="223"/>
      <c r="M15" s="220"/>
      <c r="N15" s="220"/>
      <c r="O15" s="223"/>
      <c r="P15" s="223"/>
      <c r="Q15" s="222"/>
      <c r="R15" s="224"/>
      <c r="S15" s="224"/>
      <c r="T15" s="224"/>
      <c r="U15" s="224"/>
      <c r="V15" s="224"/>
      <c r="W15" s="224"/>
      <c r="X15" s="40"/>
      <c r="Y15" s="40"/>
      <c r="Z15" s="40"/>
      <c r="AA15" s="40"/>
      <c r="AB15" s="40"/>
      <c r="AC15" s="40"/>
      <c r="AD15" s="40"/>
      <c r="AE15" s="40"/>
      <c r="AF15" s="225"/>
    </row>
    <row r="16" spans="1:32" s="226" customFormat="1" ht="15">
      <c r="A16" s="220"/>
      <c r="B16" s="221"/>
      <c r="C16" s="221"/>
      <c r="D16" s="220"/>
      <c r="E16" s="220"/>
      <c r="F16" s="220"/>
      <c r="G16" s="222"/>
      <c r="H16" s="223"/>
      <c r="I16" s="223"/>
      <c r="J16" s="222"/>
      <c r="K16" s="220"/>
      <c r="L16" s="223"/>
      <c r="M16" s="220"/>
      <c r="N16" s="220"/>
      <c r="O16" s="223"/>
      <c r="P16" s="223"/>
      <c r="Q16" s="222"/>
      <c r="R16" s="224"/>
      <c r="S16" s="224"/>
      <c r="T16" s="224"/>
      <c r="U16" s="224"/>
      <c r="V16" s="224"/>
      <c r="W16" s="224"/>
      <c r="X16" s="40"/>
      <c r="Y16" s="40"/>
      <c r="Z16" s="40"/>
      <c r="AA16" s="40"/>
      <c r="AB16" s="40"/>
      <c r="AC16" s="40"/>
      <c r="AD16" s="40"/>
      <c r="AE16" s="40"/>
      <c r="AF16" s="225"/>
    </row>
    <row r="17" spans="1:32" s="226" customFormat="1" ht="15">
      <c r="A17" s="220"/>
      <c r="B17" s="221"/>
      <c r="C17" s="221"/>
      <c r="D17" s="220"/>
      <c r="E17" s="220"/>
      <c r="F17" s="220"/>
      <c r="G17" s="222"/>
      <c r="H17" s="223"/>
      <c r="I17" s="223"/>
      <c r="J17" s="222"/>
      <c r="K17" s="220"/>
      <c r="L17" s="223"/>
      <c r="M17" s="220"/>
      <c r="N17" s="220"/>
      <c r="O17" s="223"/>
      <c r="P17" s="223"/>
      <c r="Q17" s="222"/>
      <c r="R17" s="224"/>
      <c r="S17" s="224"/>
      <c r="T17" s="224"/>
      <c r="U17" s="224"/>
      <c r="V17" s="224"/>
      <c r="W17" s="224"/>
      <c r="X17" s="40"/>
      <c r="Y17" s="40"/>
      <c r="Z17" s="40"/>
      <c r="AA17" s="40"/>
      <c r="AB17" s="40"/>
      <c r="AC17" s="40"/>
      <c r="AD17" s="40"/>
      <c r="AE17" s="40"/>
      <c r="AF17" s="225"/>
    </row>
    <row r="18" spans="1:32" s="226" customFormat="1" ht="15">
      <c r="A18" s="220"/>
      <c r="B18" s="221"/>
      <c r="C18" s="221"/>
      <c r="D18" s="220"/>
      <c r="E18" s="220"/>
      <c r="F18" s="220"/>
      <c r="G18" s="222"/>
      <c r="H18" s="223"/>
      <c r="I18" s="223"/>
      <c r="J18" s="222"/>
      <c r="K18" s="220"/>
      <c r="L18" s="223"/>
      <c r="M18" s="220"/>
      <c r="N18" s="220"/>
      <c r="O18" s="223"/>
      <c r="P18" s="223"/>
      <c r="Q18" s="222"/>
      <c r="R18" s="224"/>
      <c r="S18" s="224"/>
      <c r="T18" s="224"/>
      <c r="U18" s="224"/>
      <c r="V18" s="224"/>
      <c r="W18" s="224"/>
      <c r="X18" s="40"/>
      <c r="Y18" s="40"/>
      <c r="Z18" s="40"/>
      <c r="AA18" s="40"/>
      <c r="AB18" s="40"/>
      <c r="AC18" s="40"/>
      <c r="AD18" s="40"/>
      <c r="AE18" s="40"/>
      <c r="AF18" s="225"/>
    </row>
    <row r="19" spans="1:32" s="226" customFormat="1" ht="15">
      <c r="A19" s="220"/>
      <c r="B19" s="221"/>
      <c r="C19" s="221"/>
      <c r="D19" s="220"/>
      <c r="E19" s="220"/>
      <c r="F19" s="220"/>
      <c r="G19" s="222"/>
      <c r="H19" s="223"/>
      <c r="I19" s="223"/>
      <c r="J19" s="222"/>
      <c r="K19" s="220"/>
      <c r="L19" s="223"/>
      <c r="M19" s="220"/>
      <c r="N19" s="220"/>
      <c r="O19" s="223"/>
      <c r="P19" s="223"/>
      <c r="Q19" s="222"/>
      <c r="R19" s="224"/>
      <c r="S19" s="224"/>
      <c r="T19" s="224"/>
      <c r="U19" s="224"/>
      <c r="V19" s="224"/>
      <c r="W19" s="224"/>
      <c r="X19" s="40"/>
      <c r="Y19" s="40"/>
      <c r="Z19" s="40"/>
      <c r="AA19" s="40"/>
      <c r="AB19" s="40"/>
      <c r="AC19" s="40"/>
      <c r="AD19" s="40"/>
      <c r="AE19" s="40"/>
      <c r="AF19" s="225"/>
    </row>
    <row r="20" spans="1:32" s="226" customFormat="1" ht="15">
      <c r="A20" s="220"/>
      <c r="B20" s="221"/>
      <c r="C20" s="221"/>
      <c r="D20" s="220"/>
      <c r="E20" s="220"/>
      <c r="F20" s="220"/>
      <c r="G20" s="222"/>
      <c r="H20" s="223"/>
      <c r="I20" s="223"/>
      <c r="J20" s="222"/>
      <c r="K20" s="220"/>
      <c r="L20" s="223"/>
      <c r="M20" s="220"/>
      <c r="N20" s="220"/>
      <c r="O20" s="223"/>
      <c r="P20" s="223"/>
      <c r="Q20" s="222"/>
      <c r="R20" s="224"/>
      <c r="S20" s="224"/>
      <c r="T20" s="224"/>
      <c r="U20" s="224"/>
      <c r="V20" s="224"/>
      <c r="W20" s="224"/>
      <c r="X20" s="40"/>
      <c r="Y20" s="40"/>
      <c r="Z20" s="40"/>
      <c r="AA20" s="40"/>
      <c r="AB20" s="40"/>
      <c r="AC20" s="40"/>
      <c r="AD20" s="40"/>
      <c r="AE20" s="40"/>
      <c r="AF20" s="225"/>
    </row>
    <row r="21" spans="1:32" s="226" customFormat="1" ht="15">
      <c r="A21" s="220"/>
      <c r="B21" s="221"/>
      <c r="C21" s="221"/>
      <c r="D21" s="220"/>
      <c r="E21" s="220"/>
      <c r="F21" s="220"/>
      <c r="G21" s="222"/>
      <c r="H21" s="223"/>
      <c r="I21" s="223"/>
      <c r="J21" s="222"/>
      <c r="K21" s="220"/>
      <c r="L21" s="223"/>
      <c r="M21" s="220"/>
      <c r="N21" s="220"/>
      <c r="O21" s="223"/>
      <c r="P21" s="223"/>
      <c r="Q21" s="222"/>
      <c r="R21" s="224"/>
      <c r="S21" s="224"/>
      <c r="T21" s="224"/>
      <c r="U21" s="224"/>
      <c r="V21" s="224"/>
      <c r="W21" s="224"/>
      <c r="X21" s="40"/>
      <c r="Y21" s="40"/>
      <c r="Z21" s="40"/>
      <c r="AA21" s="40"/>
      <c r="AB21" s="40"/>
      <c r="AC21" s="40"/>
      <c r="AD21" s="40"/>
      <c r="AE21" s="40"/>
      <c r="AF21" s="225"/>
    </row>
    <row r="22" spans="1:32" s="226" customFormat="1" ht="15">
      <c r="A22" s="220"/>
      <c r="B22" s="221"/>
      <c r="C22" s="221"/>
      <c r="D22" s="220"/>
      <c r="E22" s="220"/>
      <c r="F22" s="220"/>
      <c r="G22" s="222"/>
      <c r="H22" s="223"/>
      <c r="I22" s="223"/>
      <c r="J22" s="222"/>
      <c r="K22" s="220"/>
      <c r="L22" s="223"/>
      <c r="M22" s="220"/>
      <c r="N22" s="220"/>
      <c r="O22" s="223"/>
      <c r="P22" s="223"/>
      <c r="Q22" s="222"/>
      <c r="R22" s="224"/>
      <c r="S22" s="224"/>
      <c r="T22" s="224"/>
      <c r="U22" s="224"/>
      <c r="V22" s="224"/>
      <c r="W22" s="224"/>
      <c r="X22" s="40"/>
      <c r="Y22" s="40"/>
      <c r="Z22" s="40"/>
      <c r="AA22" s="40"/>
      <c r="AB22" s="40"/>
      <c r="AC22" s="40"/>
      <c r="AD22" s="40"/>
      <c r="AE22" s="40"/>
      <c r="AF22" s="225"/>
    </row>
    <row r="23" spans="1:32" s="226" customFormat="1" ht="15">
      <c r="A23" s="220"/>
      <c r="B23" s="221"/>
      <c r="C23" s="221"/>
      <c r="D23" s="220"/>
      <c r="E23" s="220"/>
      <c r="F23" s="220"/>
      <c r="G23" s="222"/>
      <c r="H23" s="223"/>
      <c r="I23" s="223"/>
      <c r="J23" s="222"/>
      <c r="K23" s="220"/>
      <c r="L23" s="223"/>
      <c r="M23" s="220"/>
      <c r="N23" s="220"/>
      <c r="O23" s="223"/>
      <c r="P23" s="223"/>
      <c r="Q23" s="222"/>
      <c r="R23" s="224"/>
      <c r="S23" s="224"/>
      <c r="T23" s="224"/>
      <c r="U23" s="224"/>
      <c r="V23" s="224"/>
      <c r="W23" s="224"/>
      <c r="X23" s="40"/>
      <c r="Y23" s="40"/>
      <c r="Z23" s="40"/>
      <c r="AA23" s="40"/>
      <c r="AB23" s="40"/>
      <c r="AC23" s="40"/>
      <c r="AD23" s="40"/>
      <c r="AE23" s="40"/>
      <c r="AF23" s="225"/>
    </row>
    <row r="24" spans="1:32" s="226" customFormat="1" ht="15">
      <c r="A24" s="220"/>
      <c r="B24" s="221"/>
      <c r="C24" s="221"/>
      <c r="D24" s="220"/>
      <c r="E24" s="220"/>
      <c r="F24" s="220"/>
      <c r="G24" s="222"/>
      <c r="H24" s="223"/>
      <c r="I24" s="223"/>
      <c r="J24" s="222"/>
      <c r="K24" s="220"/>
      <c r="L24" s="223"/>
      <c r="M24" s="220"/>
      <c r="N24" s="220"/>
      <c r="O24" s="223"/>
      <c r="P24" s="223"/>
      <c r="Q24" s="222"/>
      <c r="R24" s="224"/>
      <c r="S24" s="224"/>
      <c r="T24" s="224"/>
      <c r="U24" s="224"/>
      <c r="V24" s="224"/>
      <c r="W24" s="224"/>
      <c r="X24" s="40"/>
      <c r="Y24" s="40"/>
      <c r="Z24" s="40"/>
      <c r="AA24" s="40"/>
      <c r="AB24" s="40"/>
      <c r="AC24" s="40"/>
      <c r="AD24" s="40"/>
      <c r="AE24" s="40"/>
      <c r="AF24" s="225"/>
    </row>
    <row r="25" spans="1:32" s="226" customFormat="1" ht="15">
      <c r="A25" s="220"/>
      <c r="B25" s="221"/>
      <c r="C25" s="221"/>
      <c r="D25" s="220"/>
      <c r="E25" s="220"/>
      <c r="F25" s="220"/>
      <c r="G25" s="222"/>
      <c r="H25" s="223"/>
      <c r="I25" s="223"/>
      <c r="J25" s="222"/>
      <c r="K25" s="220"/>
      <c r="L25" s="223"/>
      <c r="M25" s="220"/>
      <c r="N25" s="220"/>
      <c r="O25" s="223"/>
      <c r="P25" s="223"/>
      <c r="Q25" s="222"/>
      <c r="R25" s="224"/>
      <c r="S25" s="224"/>
      <c r="T25" s="224"/>
      <c r="U25" s="224"/>
      <c r="V25" s="224"/>
      <c r="W25" s="224"/>
      <c r="X25" s="40"/>
      <c r="Y25" s="40"/>
      <c r="Z25" s="40"/>
      <c r="AA25" s="40"/>
      <c r="AB25" s="40"/>
      <c r="AC25" s="40"/>
      <c r="AD25" s="40"/>
      <c r="AE25" s="40"/>
      <c r="AF25" s="225"/>
    </row>
    <row r="26" spans="1:32" s="226" customFormat="1" ht="15">
      <c r="A26" s="220"/>
      <c r="B26" s="221"/>
      <c r="C26" s="221"/>
      <c r="D26" s="220"/>
      <c r="E26" s="220"/>
      <c r="F26" s="220"/>
      <c r="G26" s="222"/>
      <c r="H26" s="223"/>
      <c r="I26" s="223"/>
      <c r="J26" s="222"/>
      <c r="K26" s="220"/>
      <c r="L26" s="223"/>
      <c r="M26" s="220"/>
      <c r="N26" s="220"/>
      <c r="O26" s="223"/>
      <c r="P26" s="223"/>
      <c r="Q26" s="222"/>
      <c r="R26" s="224"/>
      <c r="S26" s="224"/>
      <c r="T26" s="224"/>
      <c r="U26" s="224"/>
      <c r="V26" s="224"/>
      <c r="W26" s="224"/>
      <c r="X26" s="40"/>
      <c r="Y26" s="40"/>
      <c r="Z26" s="40"/>
      <c r="AA26" s="40"/>
      <c r="AB26" s="40"/>
      <c r="AC26" s="40"/>
      <c r="AD26" s="40"/>
      <c r="AE26" s="40"/>
      <c r="AF26" s="225"/>
    </row>
    <row r="27" spans="1:32" s="226" customFormat="1" ht="15">
      <c r="A27" s="220"/>
      <c r="B27" s="221"/>
      <c r="C27" s="221"/>
      <c r="D27" s="220"/>
      <c r="E27" s="220"/>
      <c r="F27" s="220"/>
      <c r="G27" s="222"/>
      <c r="H27" s="223"/>
      <c r="I27" s="223"/>
      <c r="J27" s="222"/>
      <c r="K27" s="220"/>
      <c r="L27" s="223"/>
      <c r="M27" s="220"/>
      <c r="N27" s="220"/>
      <c r="O27" s="223"/>
      <c r="P27" s="223"/>
      <c r="Q27" s="222"/>
      <c r="R27" s="224"/>
      <c r="S27" s="224"/>
      <c r="T27" s="224"/>
      <c r="U27" s="224"/>
      <c r="V27" s="224"/>
      <c r="W27" s="224"/>
      <c r="X27" s="40"/>
      <c r="Y27" s="40"/>
      <c r="Z27" s="40"/>
      <c r="AA27" s="40"/>
      <c r="AB27" s="40"/>
      <c r="AC27" s="40"/>
      <c r="AD27" s="40"/>
      <c r="AE27" s="40"/>
      <c r="AF27" s="225"/>
    </row>
    <row r="28" spans="1:32" s="226" customFormat="1" ht="15">
      <c r="A28" s="220"/>
      <c r="B28" s="221"/>
      <c r="C28" s="221"/>
      <c r="D28" s="220"/>
      <c r="E28" s="220"/>
      <c r="F28" s="220"/>
      <c r="G28" s="222"/>
      <c r="H28" s="223"/>
      <c r="I28" s="223"/>
      <c r="J28" s="222"/>
      <c r="K28" s="220"/>
      <c r="L28" s="223"/>
      <c r="M28" s="220"/>
      <c r="N28" s="220"/>
      <c r="O28" s="223"/>
      <c r="P28" s="223"/>
      <c r="Q28" s="222"/>
      <c r="R28" s="224"/>
      <c r="S28" s="224"/>
      <c r="T28" s="224"/>
      <c r="U28" s="224"/>
      <c r="V28" s="224"/>
      <c r="W28" s="224"/>
      <c r="X28" s="40"/>
      <c r="Y28" s="40"/>
      <c r="Z28" s="40"/>
      <c r="AA28" s="40"/>
      <c r="AB28" s="40"/>
      <c r="AC28" s="40"/>
      <c r="AD28" s="40"/>
      <c r="AE28" s="40"/>
      <c r="AF28" s="225"/>
    </row>
    <row r="29" spans="1:32" s="226" customFormat="1" ht="15">
      <c r="A29" s="220"/>
      <c r="B29" s="221"/>
      <c r="C29" s="221"/>
      <c r="D29" s="220"/>
      <c r="E29" s="220"/>
      <c r="F29" s="220"/>
      <c r="G29" s="222"/>
      <c r="H29" s="223"/>
      <c r="I29" s="223"/>
      <c r="J29" s="222"/>
      <c r="K29" s="220"/>
      <c r="L29" s="223"/>
      <c r="M29" s="220"/>
      <c r="N29" s="220"/>
      <c r="O29" s="223"/>
      <c r="P29" s="223"/>
      <c r="Q29" s="222"/>
      <c r="R29" s="224"/>
      <c r="S29" s="224"/>
      <c r="T29" s="224"/>
      <c r="U29" s="224"/>
      <c r="V29" s="224"/>
      <c r="W29" s="224"/>
      <c r="X29" s="40"/>
      <c r="Y29" s="40"/>
      <c r="Z29" s="40"/>
      <c r="AA29" s="40"/>
      <c r="AB29" s="40"/>
      <c r="AC29" s="40"/>
      <c r="AD29" s="40"/>
      <c r="AE29" s="40"/>
      <c r="AF29" s="225"/>
    </row>
    <row r="30" spans="1:32" s="226" customFormat="1" ht="15">
      <c r="A30" s="220"/>
      <c r="B30" s="221"/>
      <c r="C30" s="221"/>
      <c r="D30" s="220"/>
      <c r="E30" s="220"/>
      <c r="F30" s="220"/>
      <c r="G30" s="222"/>
      <c r="H30" s="223"/>
      <c r="I30" s="223"/>
      <c r="J30" s="222"/>
      <c r="K30" s="220"/>
      <c r="L30" s="223"/>
      <c r="M30" s="220"/>
      <c r="N30" s="220"/>
      <c r="O30" s="223"/>
      <c r="P30" s="223"/>
      <c r="Q30" s="222"/>
      <c r="R30" s="224"/>
      <c r="S30" s="224"/>
      <c r="T30" s="224"/>
      <c r="U30" s="224"/>
      <c r="V30" s="224"/>
      <c r="W30" s="224"/>
      <c r="X30" s="40"/>
      <c r="Y30" s="40"/>
      <c r="Z30" s="40"/>
      <c r="AA30" s="40"/>
      <c r="AB30" s="40"/>
      <c r="AC30" s="40"/>
      <c r="AD30" s="40"/>
      <c r="AE30" s="40"/>
      <c r="AF30" s="225"/>
    </row>
    <row r="31" spans="1:32" s="226" customFormat="1" ht="15">
      <c r="A31" s="220"/>
      <c r="B31" s="221"/>
      <c r="C31" s="221"/>
      <c r="D31" s="220"/>
      <c r="E31" s="220"/>
      <c r="F31" s="220"/>
      <c r="G31" s="222"/>
      <c r="H31" s="223"/>
      <c r="I31" s="223"/>
      <c r="J31" s="222"/>
      <c r="K31" s="220"/>
      <c r="L31" s="223"/>
      <c r="M31" s="220"/>
      <c r="N31" s="220"/>
      <c r="O31" s="223"/>
      <c r="P31" s="223"/>
      <c r="Q31" s="222"/>
      <c r="R31" s="224"/>
      <c r="S31" s="224"/>
      <c r="T31" s="224"/>
      <c r="U31" s="224"/>
      <c r="V31" s="224"/>
      <c r="W31" s="224"/>
      <c r="X31" s="40"/>
      <c r="Y31" s="40"/>
      <c r="Z31" s="40"/>
      <c r="AA31" s="40"/>
      <c r="AB31" s="40"/>
      <c r="AC31" s="40"/>
      <c r="AD31" s="40"/>
      <c r="AE31" s="40"/>
      <c r="AF31" s="225"/>
    </row>
    <row r="32" spans="1:32" s="226" customFormat="1" ht="15">
      <c r="A32" s="220"/>
      <c r="B32" s="221"/>
      <c r="C32" s="221"/>
      <c r="D32" s="220"/>
      <c r="E32" s="220"/>
      <c r="F32" s="220"/>
      <c r="G32" s="222"/>
      <c r="H32" s="223"/>
      <c r="I32" s="223"/>
      <c r="J32" s="222"/>
      <c r="K32" s="220"/>
      <c r="L32" s="223"/>
      <c r="M32" s="220"/>
      <c r="N32" s="220"/>
      <c r="O32" s="223"/>
      <c r="P32" s="223"/>
      <c r="Q32" s="222"/>
      <c r="R32" s="224"/>
      <c r="S32" s="224"/>
      <c r="T32" s="224"/>
      <c r="U32" s="224"/>
      <c r="V32" s="224"/>
      <c r="W32" s="224"/>
      <c r="X32" s="40"/>
      <c r="Y32" s="40"/>
      <c r="Z32" s="40"/>
      <c r="AA32" s="40"/>
      <c r="AB32" s="40"/>
      <c r="AC32" s="40"/>
      <c r="AD32" s="40"/>
      <c r="AE32" s="40"/>
      <c r="AF32" s="225"/>
    </row>
    <row r="33" spans="1:32" s="226" customFormat="1" ht="15">
      <c r="A33" s="220"/>
      <c r="B33" s="221"/>
      <c r="C33" s="221"/>
      <c r="D33" s="220"/>
      <c r="E33" s="220"/>
      <c r="F33" s="220"/>
      <c r="G33" s="222"/>
      <c r="H33" s="223"/>
      <c r="I33" s="223"/>
      <c r="J33" s="222"/>
      <c r="K33" s="220"/>
      <c r="L33" s="223"/>
      <c r="M33" s="220"/>
      <c r="N33" s="220"/>
      <c r="O33" s="223"/>
      <c r="P33" s="223"/>
      <c r="Q33" s="222"/>
      <c r="R33" s="224"/>
      <c r="S33" s="224"/>
      <c r="T33" s="224"/>
      <c r="U33" s="224"/>
      <c r="V33" s="224"/>
      <c r="W33" s="224"/>
      <c r="X33" s="40"/>
      <c r="Y33" s="40"/>
      <c r="Z33" s="40"/>
      <c r="AA33" s="40"/>
      <c r="AB33" s="40"/>
      <c r="AC33" s="40"/>
      <c r="AD33" s="40"/>
      <c r="AE33" s="40"/>
      <c r="AF33" s="225"/>
    </row>
    <row r="34" spans="1:32" s="226" customFormat="1" ht="15">
      <c r="A34" s="220"/>
      <c r="B34" s="221"/>
      <c r="C34" s="221"/>
      <c r="D34" s="220"/>
      <c r="E34" s="220"/>
      <c r="F34" s="220"/>
      <c r="G34" s="222"/>
      <c r="H34" s="223"/>
      <c r="I34" s="223"/>
      <c r="J34" s="222"/>
      <c r="K34" s="220"/>
      <c r="L34" s="223"/>
      <c r="M34" s="220"/>
      <c r="N34" s="220"/>
      <c r="O34" s="223"/>
      <c r="P34" s="223"/>
      <c r="Q34" s="222"/>
      <c r="R34" s="224"/>
      <c r="S34" s="224"/>
      <c r="T34" s="224"/>
      <c r="U34" s="224"/>
      <c r="V34" s="224"/>
      <c r="W34" s="224"/>
      <c r="X34" s="40"/>
      <c r="Y34" s="40"/>
      <c r="Z34" s="40"/>
      <c r="AA34" s="40"/>
      <c r="AB34" s="40"/>
      <c r="AC34" s="40"/>
      <c r="AD34" s="40"/>
      <c r="AE34" s="40"/>
      <c r="AF34" s="225"/>
    </row>
    <row r="35" spans="1:32" s="226" customFormat="1" ht="15">
      <c r="A35" s="220"/>
      <c r="B35" s="221"/>
      <c r="C35" s="221"/>
      <c r="D35" s="220"/>
      <c r="E35" s="220"/>
      <c r="F35" s="220"/>
      <c r="G35" s="222"/>
      <c r="H35" s="223"/>
      <c r="I35" s="223"/>
      <c r="J35" s="222"/>
      <c r="K35" s="220"/>
      <c r="L35" s="223"/>
      <c r="M35" s="220"/>
      <c r="N35" s="220"/>
      <c r="O35" s="223"/>
      <c r="P35" s="223"/>
      <c r="Q35" s="222"/>
      <c r="R35" s="224"/>
      <c r="S35" s="224"/>
      <c r="T35" s="224"/>
      <c r="U35" s="224"/>
      <c r="V35" s="224"/>
      <c r="W35" s="224"/>
      <c r="X35" s="40"/>
      <c r="Y35" s="40"/>
      <c r="Z35" s="40"/>
      <c r="AA35" s="40"/>
      <c r="AB35" s="40"/>
      <c r="AC35" s="40"/>
      <c r="AD35" s="40"/>
      <c r="AE35" s="40"/>
      <c r="AF35" s="225"/>
    </row>
    <row r="36" spans="1:32" s="226" customFormat="1">
      <c r="A36" s="225"/>
      <c r="B36" s="227"/>
      <c r="C36" s="227"/>
      <c r="D36" s="225"/>
      <c r="E36" s="225"/>
      <c r="F36" s="225"/>
      <c r="G36" s="228"/>
      <c r="H36" s="229"/>
      <c r="I36" s="229"/>
      <c r="J36" s="228"/>
      <c r="K36" s="225"/>
      <c r="L36" s="229"/>
      <c r="M36" s="225"/>
      <c r="N36" s="225"/>
      <c r="O36" s="229"/>
      <c r="P36" s="229"/>
      <c r="Q36" s="228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</row>
    <row r="37" spans="1:32" s="226" customFormat="1">
      <c r="A37" s="225"/>
      <c r="B37" s="227"/>
      <c r="C37" s="227"/>
      <c r="D37" s="225"/>
      <c r="E37" s="225"/>
      <c r="F37" s="225"/>
      <c r="G37" s="228"/>
      <c r="H37" s="229"/>
      <c r="I37" s="229"/>
      <c r="J37" s="228"/>
      <c r="K37" s="225"/>
      <c r="L37" s="229"/>
      <c r="M37" s="225"/>
      <c r="N37" s="225"/>
      <c r="O37" s="229"/>
      <c r="P37" s="229"/>
      <c r="Q37" s="228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</row>
    <row r="38" spans="1:32" s="226" customFormat="1">
      <c r="A38" s="225"/>
      <c r="B38" s="227"/>
      <c r="C38" s="227"/>
      <c r="D38" s="225"/>
      <c r="E38" s="225"/>
      <c r="F38" s="225"/>
      <c r="G38" s="228"/>
      <c r="H38" s="229"/>
      <c r="I38" s="229"/>
      <c r="J38" s="228"/>
      <c r="K38" s="225"/>
      <c r="L38" s="229"/>
      <c r="M38" s="225"/>
      <c r="N38" s="225"/>
      <c r="O38" s="229"/>
      <c r="P38" s="229"/>
      <c r="Q38" s="228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</row>
    <row r="39" spans="1:32" s="226" customFormat="1">
      <c r="A39" s="225"/>
      <c r="B39" s="227"/>
      <c r="C39" s="227"/>
      <c r="D39" s="225"/>
      <c r="E39" s="225"/>
      <c r="F39" s="225"/>
      <c r="G39" s="228"/>
      <c r="H39" s="229"/>
      <c r="I39" s="229"/>
      <c r="J39" s="228"/>
      <c r="K39" s="225"/>
      <c r="L39" s="229"/>
      <c r="M39" s="225"/>
      <c r="N39" s="225"/>
      <c r="O39" s="229"/>
      <c r="P39" s="229"/>
      <c r="Q39" s="228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</row>
    <row r="40" spans="1:32" s="226" customFormat="1">
      <c r="A40" s="225"/>
      <c r="B40" s="227"/>
      <c r="C40" s="227"/>
      <c r="D40" s="225"/>
      <c r="E40" s="225"/>
      <c r="F40" s="225"/>
      <c r="G40" s="228"/>
      <c r="H40" s="229"/>
      <c r="I40" s="229"/>
      <c r="J40" s="228"/>
      <c r="K40" s="225"/>
      <c r="L40" s="229"/>
      <c r="M40" s="225"/>
      <c r="N40" s="225"/>
      <c r="O40" s="229"/>
      <c r="P40" s="229"/>
      <c r="Q40" s="228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</row>
    <row r="41" spans="1:32" s="226" customFormat="1">
      <c r="A41" s="225"/>
      <c r="B41" s="227"/>
      <c r="C41" s="227"/>
      <c r="D41" s="225"/>
      <c r="E41" s="225"/>
      <c r="F41" s="225"/>
      <c r="G41" s="228"/>
      <c r="H41" s="229"/>
      <c r="I41" s="229"/>
      <c r="J41" s="228"/>
      <c r="K41" s="225"/>
      <c r="L41" s="229"/>
      <c r="M41" s="225"/>
      <c r="N41" s="225"/>
      <c r="O41" s="229"/>
      <c r="P41" s="229"/>
      <c r="Q41" s="228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</row>
    <row r="42" spans="1:32" s="226" customFormat="1">
      <c r="A42" s="225"/>
      <c r="B42" s="227"/>
      <c r="C42" s="227"/>
      <c r="D42" s="225"/>
      <c r="E42" s="225"/>
      <c r="F42" s="225"/>
      <c r="G42" s="228"/>
      <c r="H42" s="229"/>
      <c r="I42" s="229"/>
      <c r="J42" s="228"/>
      <c r="K42" s="225"/>
      <c r="L42" s="229"/>
      <c r="M42" s="225"/>
      <c r="N42" s="225"/>
      <c r="O42" s="229"/>
      <c r="P42" s="229"/>
      <c r="Q42" s="228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</row>
    <row r="43" spans="1:32" s="226" customFormat="1">
      <c r="A43" s="225"/>
      <c r="B43" s="227"/>
      <c r="C43" s="227"/>
      <c r="D43" s="225"/>
      <c r="E43" s="225"/>
      <c r="F43" s="225"/>
      <c r="G43" s="228"/>
      <c r="H43" s="229"/>
      <c r="I43" s="229"/>
      <c r="J43" s="228"/>
      <c r="K43" s="225"/>
      <c r="L43" s="229"/>
      <c r="M43" s="225"/>
      <c r="N43" s="225"/>
      <c r="O43" s="229"/>
      <c r="P43" s="229"/>
      <c r="Q43" s="228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</row>
    <row r="44" spans="1:32" s="226" customFormat="1">
      <c r="A44" s="225"/>
      <c r="B44" s="227"/>
      <c r="C44" s="227"/>
      <c r="D44" s="225"/>
      <c r="E44" s="225"/>
      <c r="F44" s="225"/>
      <c r="G44" s="228"/>
      <c r="H44" s="229"/>
      <c r="I44" s="229"/>
      <c r="J44" s="228"/>
      <c r="K44" s="225"/>
      <c r="L44" s="229"/>
      <c r="M44" s="225"/>
      <c r="N44" s="225"/>
      <c r="O44" s="229"/>
      <c r="P44" s="229"/>
      <c r="Q44" s="228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</row>
    <row r="45" spans="1:32" s="226" customFormat="1">
      <c r="A45" s="225"/>
      <c r="B45" s="227"/>
      <c r="C45" s="227"/>
      <c r="D45" s="225"/>
      <c r="E45" s="225"/>
      <c r="F45" s="225"/>
      <c r="G45" s="228"/>
      <c r="H45" s="229"/>
      <c r="I45" s="229"/>
      <c r="J45" s="228"/>
      <c r="K45" s="225"/>
      <c r="L45" s="229"/>
      <c r="M45" s="225"/>
      <c r="N45" s="225"/>
      <c r="O45" s="229"/>
      <c r="P45" s="229"/>
      <c r="Q45" s="228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</row>
    <row r="46" spans="1:32" s="233" customFormat="1">
      <c r="A46" s="210"/>
      <c r="B46" s="230"/>
      <c r="C46" s="230"/>
      <c r="D46" s="210"/>
      <c r="E46" s="210"/>
      <c r="F46" s="210"/>
      <c r="G46" s="231"/>
      <c r="H46" s="232"/>
      <c r="I46" s="232"/>
      <c r="J46" s="231"/>
      <c r="K46" s="210"/>
      <c r="L46" s="232"/>
      <c r="M46" s="210"/>
      <c r="N46" s="210"/>
      <c r="O46" s="232"/>
      <c r="P46" s="232"/>
      <c r="Q46" s="231"/>
      <c r="R46" s="210"/>
      <c r="S46" s="210"/>
      <c r="T46" s="225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</row>
    <row r="47" spans="1:32" s="233" customFormat="1">
      <c r="A47" s="210"/>
      <c r="B47" s="230"/>
      <c r="C47" s="230"/>
      <c r="D47" s="210"/>
      <c r="E47" s="210"/>
      <c r="F47" s="210"/>
      <c r="G47" s="231"/>
      <c r="H47" s="232"/>
      <c r="I47" s="232"/>
      <c r="J47" s="231"/>
      <c r="K47" s="210"/>
      <c r="L47" s="232"/>
      <c r="M47" s="210"/>
      <c r="N47" s="210"/>
      <c r="O47" s="232"/>
      <c r="P47" s="232"/>
      <c r="Q47" s="231"/>
      <c r="R47" s="210"/>
      <c r="S47" s="210"/>
      <c r="T47" s="225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</row>
    <row r="48" spans="1:32" s="233" customFormat="1">
      <c r="A48" s="210"/>
      <c r="B48" s="230"/>
      <c r="C48" s="230"/>
      <c r="D48" s="210"/>
      <c r="E48" s="210"/>
      <c r="F48" s="210"/>
      <c r="G48" s="231"/>
      <c r="H48" s="232"/>
      <c r="I48" s="232"/>
      <c r="J48" s="231"/>
      <c r="K48" s="210"/>
      <c r="L48" s="232"/>
      <c r="M48" s="210"/>
      <c r="N48" s="210"/>
      <c r="O48" s="232"/>
      <c r="P48" s="232"/>
      <c r="Q48" s="231"/>
      <c r="R48" s="210"/>
      <c r="S48" s="210"/>
      <c r="T48" s="225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</row>
    <row r="49" spans="1:32" s="233" customFormat="1">
      <c r="A49" s="210"/>
      <c r="B49" s="230"/>
      <c r="C49" s="230"/>
      <c r="D49" s="210"/>
      <c r="E49" s="210"/>
      <c r="F49" s="210"/>
      <c r="G49" s="231"/>
      <c r="H49" s="232"/>
      <c r="I49" s="232"/>
      <c r="J49" s="231"/>
      <c r="K49" s="210"/>
      <c r="L49" s="232"/>
      <c r="M49" s="210"/>
      <c r="N49" s="210"/>
      <c r="O49" s="232"/>
      <c r="P49" s="232"/>
      <c r="Q49" s="231"/>
      <c r="R49" s="210"/>
      <c r="S49" s="210"/>
      <c r="T49" s="225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</row>
    <row r="50" spans="1:32" s="233" customFormat="1">
      <c r="A50" s="210"/>
      <c r="B50" s="230"/>
      <c r="C50" s="230"/>
      <c r="D50" s="210"/>
      <c r="E50" s="210"/>
      <c r="F50" s="210"/>
      <c r="G50" s="231"/>
      <c r="H50" s="232"/>
      <c r="I50" s="232"/>
      <c r="J50" s="231"/>
      <c r="K50" s="210"/>
      <c r="L50" s="232"/>
      <c r="M50" s="210"/>
      <c r="N50" s="210"/>
      <c r="O50" s="232"/>
      <c r="P50" s="232"/>
      <c r="Q50" s="231"/>
      <c r="R50" s="210"/>
      <c r="S50" s="210"/>
      <c r="T50" s="225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</row>
    <row r="51" spans="1:32" s="233" customFormat="1">
      <c r="A51" s="210"/>
      <c r="B51" s="230"/>
      <c r="C51" s="230"/>
      <c r="D51" s="210"/>
      <c r="E51" s="210"/>
      <c r="F51" s="210"/>
      <c r="G51" s="231"/>
      <c r="H51" s="232"/>
      <c r="I51" s="232"/>
      <c r="J51" s="231"/>
      <c r="K51" s="210"/>
      <c r="L51" s="232"/>
      <c r="M51" s="210"/>
      <c r="N51" s="210"/>
      <c r="O51" s="232"/>
      <c r="P51" s="232"/>
      <c r="Q51" s="231"/>
      <c r="R51" s="210"/>
      <c r="S51" s="210"/>
      <c r="T51" s="225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</row>
    <row r="52" spans="1:32" s="233" customFormat="1">
      <c r="A52" s="210"/>
      <c r="B52" s="230"/>
      <c r="C52" s="230"/>
      <c r="D52" s="210"/>
      <c r="E52" s="210"/>
      <c r="F52" s="210"/>
      <c r="G52" s="231"/>
      <c r="H52" s="232"/>
      <c r="I52" s="232"/>
      <c r="J52" s="231"/>
      <c r="K52" s="210"/>
      <c r="L52" s="232"/>
      <c r="M52" s="210"/>
      <c r="N52" s="210"/>
      <c r="O52" s="232"/>
      <c r="P52" s="232"/>
      <c r="Q52" s="231"/>
      <c r="R52" s="210"/>
      <c r="S52" s="210"/>
      <c r="T52" s="225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</row>
    <row r="53" spans="1:32" s="233" customFormat="1">
      <c r="A53" s="210"/>
      <c r="B53" s="230"/>
      <c r="C53" s="230"/>
      <c r="D53" s="210"/>
      <c r="E53" s="210"/>
      <c r="F53" s="210"/>
      <c r="G53" s="231"/>
      <c r="H53" s="232"/>
      <c r="I53" s="232"/>
      <c r="J53" s="231"/>
      <c r="K53" s="210"/>
      <c r="L53" s="232"/>
      <c r="M53" s="210"/>
      <c r="N53" s="210"/>
      <c r="O53" s="232"/>
      <c r="P53" s="232"/>
      <c r="Q53" s="231"/>
      <c r="R53" s="210"/>
      <c r="S53" s="210"/>
      <c r="T53" s="225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</row>
    <row r="54" spans="1:32" s="233" customFormat="1">
      <c r="A54" s="210"/>
      <c r="B54" s="230"/>
      <c r="C54" s="230"/>
      <c r="D54" s="210"/>
      <c r="E54" s="210"/>
      <c r="F54" s="210"/>
      <c r="G54" s="231"/>
      <c r="H54" s="232"/>
      <c r="I54" s="232"/>
      <c r="J54" s="231"/>
      <c r="K54" s="210"/>
      <c r="L54" s="232"/>
      <c r="M54" s="210"/>
      <c r="N54" s="210"/>
      <c r="O54" s="232"/>
      <c r="P54" s="232"/>
      <c r="Q54" s="231"/>
      <c r="R54" s="210"/>
      <c r="S54" s="210"/>
      <c r="T54" s="225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</row>
    <row r="55" spans="1:32" s="233" customFormat="1">
      <c r="A55" s="210"/>
      <c r="B55" s="230"/>
      <c r="C55" s="230"/>
      <c r="D55" s="210"/>
      <c r="E55" s="210"/>
      <c r="F55" s="210"/>
      <c r="G55" s="231"/>
      <c r="H55" s="232"/>
      <c r="I55" s="232"/>
      <c r="J55" s="231"/>
      <c r="K55" s="210"/>
      <c r="L55" s="232"/>
      <c r="M55" s="210"/>
      <c r="N55" s="210"/>
      <c r="O55" s="232"/>
      <c r="P55" s="232"/>
      <c r="Q55" s="231"/>
      <c r="R55" s="210"/>
      <c r="S55" s="210"/>
      <c r="T55" s="225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</row>
    <row r="56" spans="1:32" s="233" customFormat="1">
      <c r="A56" s="210"/>
      <c r="B56" s="230"/>
      <c r="C56" s="230"/>
      <c r="D56" s="210"/>
      <c r="E56" s="210"/>
      <c r="F56" s="210"/>
      <c r="G56" s="231"/>
      <c r="H56" s="232"/>
      <c r="I56" s="232"/>
      <c r="J56" s="231"/>
      <c r="K56" s="210"/>
      <c r="L56" s="232"/>
      <c r="M56" s="210"/>
      <c r="N56" s="210"/>
      <c r="O56" s="232"/>
      <c r="P56" s="232"/>
      <c r="Q56" s="231"/>
      <c r="R56" s="210"/>
      <c r="S56" s="210"/>
      <c r="T56" s="225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</row>
    <row r="57" spans="1:32" s="233" customFormat="1">
      <c r="A57" s="210"/>
      <c r="B57" s="230"/>
      <c r="C57" s="230"/>
      <c r="D57" s="210"/>
      <c r="E57" s="210"/>
      <c r="F57" s="210"/>
      <c r="G57" s="231"/>
      <c r="H57" s="232"/>
      <c r="I57" s="232"/>
      <c r="J57" s="231"/>
      <c r="K57" s="210"/>
      <c r="L57" s="232"/>
      <c r="M57" s="210"/>
      <c r="N57" s="210"/>
      <c r="O57" s="232"/>
      <c r="P57" s="232"/>
      <c r="Q57" s="231"/>
      <c r="R57" s="210"/>
      <c r="S57" s="210"/>
      <c r="T57" s="225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</row>
    <row r="58" spans="1:32" s="233" customFormat="1">
      <c r="A58" s="210"/>
      <c r="B58" s="230"/>
      <c r="C58" s="230"/>
      <c r="D58" s="210"/>
      <c r="E58" s="210"/>
      <c r="F58" s="210"/>
      <c r="G58" s="231"/>
      <c r="H58" s="232"/>
      <c r="I58" s="232"/>
      <c r="J58" s="231"/>
      <c r="K58" s="210"/>
      <c r="L58" s="232"/>
      <c r="M58" s="210"/>
      <c r="N58" s="210"/>
      <c r="O58" s="232"/>
      <c r="P58" s="232"/>
      <c r="Q58" s="231"/>
      <c r="R58" s="210"/>
      <c r="S58" s="210"/>
      <c r="T58" s="225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</row>
    <row r="59" spans="1:32" s="233" customFormat="1">
      <c r="A59" s="210"/>
      <c r="B59" s="230"/>
      <c r="C59" s="230"/>
      <c r="D59" s="210"/>
      <c r="E59" s="210"/>
      <c r="F59" s="210"/>
      <c r="G59" s="231"/>
      <c r="H59" s="232"/>
      <c r="I59" s="232"/>
      <c r="J59" s="231"/>
      <c r="K59" s="210"/>
      <c r="L59" s="232"/>
      <c r="M59" s="210"/>
      <c r="N59" s="210"/>
      <c r="O59" s="232"/>
      <c r="P59" s="232"/>
      <c r="Q59" s="231"/>
      <c r="R59" s="210"/>
      <c r="S59" s="210"/>
      <c r="T59" s="225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</row>
    <row r="60" spans="1:32" s="233" customFormat="1">
      <c r="A60" s="210"/>
      <c r="B60" s="230"/>
      <c r="C60" s="230"/>
      <c r="D60" s="210"/>
      <c r="E60" s="210"/>
      <c r="F60" s="210"/>
      <c r="G60" s="231"/>
      <c r="H60" s="232"/>
      <c r="I60" s="232"/>
      <c r="J60" s="231"/>
      <c r="K60" s="210"/>
      <c r="L60" s="232"/>
      <c r="M60" s="210"/>
      <c r="N60" s="210"/>
      <c r="O60" s="232"/>
      <c r="P60" s="232"/>
      <c r="Q60" s="231"/>
      <c r="R60" s="210"/>
      <c r="S60" s="210"/>
      <c r="T60" s="225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</row>
    <row r="61" spans="1:32" s="233" customFormat="1">
      <c r="A61" s="210"/>
      <c r="B61" s="230"/>
      <c r="C61" s="230"/>
      <c r="D61" s="210"/>
      <c r="E61" s="210"/>
      <c r="F61" s="210"/>
      <c r="G61" s="231"/>
      <c r="H61" s="232"/>
      <c r="I61" s="232"/>
      <c r="J61" s="231"/>
      <c r="K61" s="210"/>
      <c r="L61" s="232"/>
      <c r="M61" s="210"/>
      <c r="N61" s="210"/>
      <c r="O61" s="232"/>
      <c r="P61" s="232"/>
      <c r="Q61" s="231"/>
      <c r="R61" s="210"/>
      <c r="S61" s="210"/>
      <c r="T61" s="225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</row>
    <row r="62" spans="1:32" s="233" customFormat="1">
      <c r="A62" s="210"/>
      <c r="B62" s="230"/>
      <c r="C62" s="230"/>
      <c r="D62" s="210"/>
      <c r="E62" s="210"/>
      <c r="F62" s="210"/>
      <c r="G62" s="231"/>
      <c r="H62" s="232"/>
      <c r="I62" s="232"/>
      <c r="J62" s="231"/>
      <c r="K62" s="210"/>
      <c r="L62" s="232"/>
      <c r="M62" s="210"/>
      <c r="N62" s="210"/>
      <c r="O62" s="232"/>
      <c r="P62" s="232"/>
      <c r="Q62" s="231"/>
      <c r="R62" s="210"/>
      <c r="S62" s="210"/>
      <c r="T62" s="225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</row>
    <row r="63" spans="1:32" s="233" customFormat="1">
      <c r="A63" s="210"/>
      <c r="B63" s="230"/>
      <c r="C63" s="230"/>
      <c r="D63" s="210"/>
      <c r="E63" s="210"/>
      <c r="F63" s="210"/>
      <c r="G63" s="231"/>
      <c r="H63" s="232"/>
      <c r="I63" s="232"/>
      <c r="J63" s="231"/>
      <c r="K63" s="210"/>
      <c r="L63" s="232"/>
      <c r="M63" s="210"/>
      <c r="N63" s="210"/>
      <c r="O63" s="232"/>
      <c r="P63" s="232"/>
      <c r="Q63" s="231"/>
      <c r="R63" s="210"/>
      <c r="S63" s="210"/>
      <c r="T63" s="225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</row>
    <row r="64" spans="1:32" s="233" customFormat="1">
      <c r="A64" s="210"/>
      <c r="B64" s="230"/>
      <c r="C64" s="230"/>
      <c r="D64" s="210"/>
      <c r="E64" s="210"/>
      <c r="F64" s="210"/>
      <c r="G64" s="231"/>
      <c r="H64" s="232"/>
      <c r="I64" s="232"/>
      <c r="J64" s="231"/>
      <c r="K64" s="210"/>
      <c r="L64" s="232"/>
      <c r="M64" s="210"/>
      <c r="N64" s="210"/>
      <c r="O64" s="232"/>
      <c r="P64" s="232"/>
      <c r="Q64" s="231"/>
      <c r="R64" s="210"/>
      <c r="S64" s="210"/>
      <c r="T64" s="225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</row>
    <row r="65" spans="1:32" s="233" customFormat="1">
      <c r="A65" s="210"/>
      <c r="B65" s="230"/>
      <c r="C65" s="230"/>
      <c r="D65" s="210"/>
      <c r="E65" s="210"/>
      <c r="F65" s="210"/>
      <c r="G65" s="231"/>
      <c r="H65" s="232"/>
      <c r="I65" s="232"/>
      <c r="J65" s="231"/>
      <c r="K65" s="210"/>
      <c r="L65" s="232"/>
      <c r="M65" s="210"/>
      <c r="N65" s="210"/>
      <c r="O65" s="232"/>
      <c r="P65" s="232"/>
      <c r="Q65" s="231"/>
      <c r="R65" s="210"/>
      <c r="S65" s="210"/>
      <c r="T65" s="225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</row>
    <row r="66" spans="1:32" s="233" customFormat="1">
      <c r="A66" s="210"/>
      <c r="B66" s="230"/>
      <c r="C66" s="230"/>
      <c r="D66" s="210"/>
      <c r="E66" s="210"/>
      <c r="F66" s="210"/>
      <c r="G66" s="231"/>
      <c r="H66" s="232"/>
      <c r="I66" s="232"/>
      <c r="J66" s="231"/>
      <c r="K66" s="210"/>
      <c r="L66" s="232"/>
      <c r="M66" s="210"/>
      <c r="N66" s="210"/>
      <c r="O66" s="232"/>
      <c r="P66" s="232"/>
      <c r="Q66" s="231"/>
      <c r="R66" s="210"/>
      <c r="S66" s="210"/>
      <c r="T66" s="225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  <c r="AF66" s="210"/>
    </row>
    <row r="67" spans="1:32" s="233" customFormat="1">
      <c r="A67" s="210"/>
      <c r="B67" s="230"/>
      <c r="C67" s="230"/>
      <c r="D67" s="210"/>
      <c r="E67" s="210"/>
      <c r="F67" s="210"/>
      <c r="G67" s="231"/>
      <c r="H67" s="232"/>
      <c r="I67" s="232"/>
      <c r="J67" s="231"/>
      <c r="K67" s="210"/>
      <c r="L67" s="232"/>
      <c r="M67" s="210"/>
      <c r="N67" s="210"/>
      <c r="O67" s="232"/>
      <c r="P67" s="232"/>
      <c r="Q67" s="231"/>
      <c r="R67" s="210"/>
      <c r="S67" s="210"/>
      <c r="T67" s="225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  <c r="AF67" s="210"/>
    </row>
    <row r="68" spans="1:32" s="233" customFormat="1">
      <c r="A68" s="210"/>
      <c r="B68" s="230"/>
      <c r="C68" s="230"/>
      <c r="D68" s="210"/>
      <c r="E68" s="210"/>
      <c r="F68" s="210"/>
      <c r="G68" s="231"/>
      <c r="H68" s="232"/>
      <c r="I68" s="232"/>
      <c r="J68" s="231"/>
      <c r="K68" s="210"/>
      <c r="L68" s="232"/>
      <c r="M68" s="210"/>
      <c r="N68" s="210"/>
      <c r="O68" s="232"/>
      <c r="P68" s="232"/>
      <c r="Q68" s="231"/>
      <c r="R68" s="210"/>
      <c r="S68" s="210"/>
      <c r="T68" s="225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  <c r="AF68" s="210"/>
    </row>
    <row r="69" spans="1:32" s="233" customFormat="1">
      <c r="A69" s="210"/>
      <c r="B69" s="230"/>
      <c r="C69" s="230"/>
      <c r="D69" s="210"/>
      <c r="E69" s="210"/>
      <c r="F69" s="210"/>
      <c r="G69" s="231"/>
      <c r="H69" s="232"/>
      <c r="I69" s="232"/>
      <c r="J69" s="231"/>
      <c r="K69" s="210"/>
      <c r="L69" s="232"/>
      <c r="M69" s="210"/>
      <c r="N69" s="210"/>
      <c r="O69" s="232"/>
      <c r="P69" s="232"/>
      <c r="Q69" s="231"/>
      <c r="R69" s="210"/>
      <c r="S69" s="210"/>
      <c r="T69" s="225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</row>
    <row r="70" spans="1:32" s="233" customFormat="1">
      <c r="A70" s="210"/>
      <c r="B70" s="230"/>
      <c r="C70" s="230"/>
      <c r="D70" s="210"/>
      <c r="E70" s="210"/>
      <c r="F70" s="210"/>
      <c r="G70" s="231"/>
      <c r="H70" s="232"/>
      <c r="I70" s="232"/>
      <c r="J70" s="231"/>
      <c r="K70" s="210"/>
      <c r="L70" s="232"/>
      <c r="M70" s="210"/>
      <c r="N70" s="210"/>
      <c r="O70" s="232"/>
      <c r="P70" s="232"/>
      <c r="Q70" s="231"/>
      <c r="R70" s="210"/>
      <c r="S70" s="210"/>
      <c r="T70" s="225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</row>
    <row r="71" spans="1:32" s="233" customFormat="1">
      <c r="A71" s="210"/>
      <c r="B71" s="230"/>
      <c r="C71" s="230"/>
      <c r="D71" s="210"/>
      <c r="E71" s="210"/>
      <c r="F71" s="210"/>
      <c r="G71" s="231"/>
      <c r="H71" s="232"/>
      <c r="I71" s="232"/>
      <c r="J71" s="231"/>
      <c r="K71" s="210"/>
      <c r="L71" s="232"/>
      <c r="M71" s="210"/>
      <c r="N71" s="210"/>
      <c r="O71" s="232"/>
      <c r="P71" s="232"/>
      <c r="Q71" s="231"/>
      <c r="R71" s="210"/>
      <c r="S71" s="210"/>
      <c r="T71" s="225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  <c r="AF71" s="210"/>
    </row>
    <row r="72" spans="1:32" s="233" customFormat="1">
      <c r="A72" s="210"/>
      <c r="B72" s="230"/>
      <c r="C72" s="230"/>
      <c r="D72" s="210"/>
      <c r="E72" s="210"/>
      <c r="F72" s="210"/>
      <c r="G72" s="231"/>
      <c r="H72" s="232"/>
      <c r="I72" s="232"/>
      <c r="J72" s="231"/>
      <c r="K72" s="210"/>
      <c r="L72" s="232"/>
      <c r="M72" s="210"/>
      <c r="N72" s="210"/>
      <c r="O72" s="232"/>
      <c r="P72" s="232"/>
      <c r="Q72" s="231"/>
      <c r="R72" s="210"/>
      <c r="S72" s="210"/>
      <c r="T72" s="225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</row>
    <row r="73" spans="1:32" s="233" customFormat="1">
      <c r="A73" s="210"/>
      <c r="B73" s="230"/>
      <c r="C73" s="230"/>
      <c r="D73" s="210"/>
      <c r="E73" s="210"/>
      <c r="F73" s="210"/>
      <c r="G73" s="231"/>
      <c r="H73" s="232"/>
      <c r="I73" s="232"/>
      <c r="J73" s="231"/>
      <c r="K73" s="210"/>
      <c r="L73" s="232"/>
      <c r="M73" s="210"/>
      <c r="N73" s="210"/>
      <c r="O73" s="232"/>
      <c r="P73" s="232"/>
      <c r="Q73" s="231"/>
      <c r="R73" s="210"/>
      <c r="S73" s="210"/>
      <c r="T73" s="225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  <c r="AF73" s="210"/>
    </row>
    <row r="74" spans="1:32" s="233" customFormat="1">
      <c r="A74" s="210"/>
      <c r="B74" s="230"/>
      <c r="C74" s="230"/>
      <c r="D74" s="210"/>
      <c r="E74" s="210"/>
      <c r="F74" s="210"/>
      <c r="G74" s="231"/>
      <c r="H74" s="232"/>
      <c r="I74" s="232"/>
      <c r="J74" s="231"/>
      <c r="K74" s="210"/>
      <c r="L74" s="232"/>
      <c r="M74" s="210"/>
      <c r="N74" s="210"/>
      <c r="O74" s="232"/>
      <c r="P74" s="232"/>
      <c r="Q74" s="231"/>
      <c r="R74" s="210"/>
      <c r="S74" s="210"/>
      <c r="T74" s="225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</row>
    <row r="75" spans="1:32" s="233" customFormat="1">
      <c r="A75" s="210"/>
      <c r="B75" s="230"/>
      <c r="C75" s="230"/>
      <c r="D75" s="210"/>
      <c r="E75" s="210"/>
      <c r="F75" s="210"/>
      <c r="G75" s="231"/>
      <c r="H75" s="232"/>
      <c r="I75" s="232"/>
      <c r="J75" s="231"/>
      <c r="K75" s="210"/>
      <c r="L75" s="232"/>
      <c r="M75" s="210"/>
      <c r="N75" s="210"/>
      <c r="O75" s="232"/>
      <c r="P75" s="232"/>
      <c r="Q75" s="231"/>
      <c r="R75" s="210"/>
      <c r="S75" s="210"/>
      <c r="T75" s="225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</row>
    <row r="76" spans="1:32" s="233" customFormat="1">
      <c r="A76" s="210"/>
      <c r="B76" s="230"/>
      <c r="C76" s="230"/>
      <c r="D76" s="210"/>
      <c r="E76" s="210"/>
      <c r="F76" s="210"/>
      <c r="G76" s="231"/>
      <c r="H76" s="232"/>
      <c r="I76" s="232"/>
      <c r="J76" s="231"/>
      <c r="K76" s="210"/>
      <c r="L76" s="232"/>
      <c r="M76" s="210"/>
      <c r="N76" s="210"/>
      <c r="O76" s="232"/>
      <c r="P76" s="232"/>
      <c r="Q76" s="231"/>
      <c r="R76" s="210"/>
      <c r="S76" s="210"/>
      <c r="T76" s="225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  <c r="AF76" s="210"/>
    </row>
    <row r="77" spans="1:32" s="233" customFormat="1">
      <c r="A77" s="210"/>
      <c r="B77" s="230"/>
      <c r="C77" s="230"/>
      <c r="D77" s="210"/>
      <c r="E77" s="210"/>
      <c r="F77" s="210"/>
      <c r="G77" s="231"/>
      <c r="H77" s="232"/>
      <c r="I77" s="232"/>
      <c r="J77" s="231"/>
      <c r="K77" s="210"/>
      <c r="L77" s="232"/>
      <c r="M77" s="210"/>
      <c r="N77" s="210"/>
      <c r="O77" s="232"/>
      <c r="P77" s="232"/>
      <c r="Q77" s="231"/>
      <c r="R77" s="210"/>
      <c r="S77" s="210"/>
      <c r="T77" s="225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  <c r="AF77" s="210"/>
    </row>
    <row r="78" spans="1:32" s="233" customFormat="1">
      <c r="A78" s="210"/>
      <c r="B78" s="230"/>
      <c r="C78" s="230"/>
      <c r="D78" s="210"/>
      <c r="E78" s="210"/>
      <c r="F78" s="210"/>
      <c r="G78" s="231"/>
      <c r="H78" s="232"/>
      <c r="I78" s="232"/>
      <c r="J78" s="231"/>
      <c r="K78" s="210"/>
      <c r="L78" s="232"/>
      <c r="M78" s="210"/>
      <c r="N78" s="210"/>
      <c r="O78" s="232"/>
      <c r="P78" s="232"/>
      <c r="Q78" s="231"/>
      <c r="R78" s="210"/>
      <c r="S78" s="210"/>
      <c r="T78" s="225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</row>
    <row r="79" spans="1:32" s="233" customFormat="1">
      <c r="A79" s="210"/>
      <c r="B79" s="230"/>
      <c r="C79" s="230"/>
      <c r="D79" s="210"/>
      <c r="E79" s="210"/>
      <c r="F79" s="210"/>
      <c r="G79" s="231"/>
      <c r="H79" s="232"/>
      <c r="I79" s="232"/>
      <c r="J79" s="231"/>
      <c r="K79" s="210"/>
      <c r="L79" s="232"/>
      <c r="M79" s="210"/>
      <c r="N79" s="210"/>
      <c r="O79" s="232"/>
      <c r="P79" s="232"/>
      <c r="Q79" s="231"/>
      <c r="R79" s="210"/>
      <c r="S79" s="210"/>
      <c r="T79" s="225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</row>
    <row r="80" spans="1:32" s="233" customFormat="1">
      <c r="A80" s="210"/>
      <c r="B80" s="230"/>
      <c r="C80" s="230"/>
      <c r="D80" s="210"/>
      <c r="E80" s="210"/>
      <c r="F80" s="210"/>
      <c r="G80" s="231"/>
      <c r="H80" s="232"/>
      <c r="I80" s="232"/>
      <c r="J80" s="231"/>
      <c r="K80" s="210"/>
      <c r="L80" s="232"/>
      <c r="M80" s="210"/>
      <c r="N80" s="210"/>
      <c r="O80" s="232"/>
      <c r="P80" s="232"/>
      <c r="Q80" s="231"/>
      <c r="R80" s="210"/>
      <c r="S80" s="210"/>
      <c r="T80" s="225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</row>
    <row r="81" spans="1:32" s="233" customFormat="1">
      <c r="A81" s="210"/>
      <c r="B81" s="230"/>
      <c r="C81" s="230"/>
      <c r="D81" s="210"/>
      <c r="E81" s="210"/>
      <c r="F81" s="210"/>
      <c r="G81" s="231"/>
      <c r="H81" s="232"/>
      <c r="I81" s="232"/>
      <c r="J81" s="231"/>
      <c r="K81" s="210"/>
      <c r="L81" s="232"/>
      <c r="M81" s="210"/>
      <c r="N81" s="210"/>
      <c r="O81" s="232"/>
      <c r="P81" s="232"/>
      <c r="Q81" s="231"/>
      <c r="R81" s="210"/>
      <c r="S81" s="210"/>
      <c r="T81" s="225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</row>
    <row r="82" spans="1:32" s="233" customFormat="1">
      <c r="A82" s="210"/>
      <c r="B82" s="230"/>
      <c r="C82" s="230"/>
      <c r="D82" s="210"/>
      <c r="E82" s="210"/>
      <c r="F82" s="210"/>
      <c r="G82" s="231"/>
      <c r="H82" s="232"/>
      <c r="I82" s="232"/>
      <c r="J82" s="231"/>
      <c r="K82" s="210"/>
      <c r="L82" s="232"/>
      <c r="M82" s="210"/>
      <c r="N82" s="210"/>
      <c r="O82" s="232"/>
      <c r="P82" s="232"/>
      <c r="Q82" s="231"/>
      <c r="R82" s="210"/>
      <c r="S82" s="210"/>
      <c r="T82" s="225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</row>
    <row r="83" spans="1:32" s="233" customFormat="1">
      <c r="A83" s="210"/>
      <c r="B83" s="230"/>
      <c r="C83" s="230"/>
      <c r="D83" s="210"/>
      <c r="E83" s="210"/>
      <c r="F83" s="210"/>
      <c r="G83" s="231"/>
      <c r="H83" s="232"/>
      <c r="I83" s="232"/>
      <c r="J83" s="231"/>
      <c r="K83" s="210"/>
      <c r="L83" s="232"/>
      <c r="M83" s="210"/>
      <c r="N83" s="210"/>
      <c r="O83" s="232"/>
      <c r="P83" s="232"/>
      <c r="Q83" s="231"/>
      <c r="R83" s="210"/>
      <c r="S83" s="210"/>
      <c r="T83" s="225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</row>
    <row r="84" spans="1:32" s="233" customFormat="1">
      <c r="A84" s="210"/>
      <c r="B84" s="230"/>
      <c r="C84" s="230"/>
      <c r="D84" s="210"/>
      <c r="E84" s="210"/>
      <c r="F84" s="210"/>
      <c r="G84" s="231"/>
      <c r="H84" s="232"/>
      <c r="I84" s="232"/>
      <c r="J84" s="231"/>
      <c r="K84" s="210"/>
      <c r="L84" s="232"/>
      <c r="M84" s="210"/>
      <c r="N84" s="210"/>
      <c r="O84" s="232"/>
      <c r="P84" s="232"/>
      <c r="Q84" s="231"/>
      <c r="R84" s="210"/>
      <c r="S84" s="210"/>
      <c r="T84" s="225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</row>
    <row r="85" spans="1:32" s="233" customFormat="1">
      <c r="A85" s="210"/>
      <c r="B85" s="230"/>
      <c r="C85" s="230"/>
      <c r="D85" s="210"/>
      <c r="E85" s="210"/>
      <c r="F85" s="210"/>
      <c r="G85" s="231"/>
      <c r="H85" s="232"/>
      <c r="I85" s="232"/>
      <c r="J85" s="231"/>
      <c r="K85" s="210"/>
      <c r="L85" s="232"/>
      <c r="M85" s="210"/>
      <c r="N85" s="210"/>
      <c r="O85" s="232"/>
      <c r="P85" s="232"/>
      <c r="Q85" s="231"/>
      <c r="R85" s="210"/>
      <c r="S85" s="210"/>
      <c r="T85" s="225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</row>
    <row r="86" spans="1:32" s="233" customFormat="1">
      <c r="A86" s="210"/>
      <c r="B86" s="230"/>
      <c r="C86" s="230"/>
      <c r="D86" s="210"/>
      <c r="E86" s="210"/>
      <c r="F86" s="210"/>
      <c r="G86" s="231"/>
      <c r="H86" s="232"/>
      <c r="I86" s="232"/>
      <c r="J86" s="231"/>
      <c r="K86" s="210"/>
      <c r="L86" s="232"/>
      <c r="M86" s="210"/>
      <c r="N86" s="210"/>
      <c r="O86" s="232"/>
      <c r="P86" s="232"/>
      <c r="Q86" s="231"/>
      <c r="R86" s="210"/>
      <c r="S86" s="210"/>
      <c r="T86" s="225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</row>
    <row r="87" spans="1:32" s="233" customFormat="1">
      <c r="A87" s="210"/>
      <c r="B87" s="230"/>
      <c r="C87" s="230"/>
      <c r="D87" s="210"/>
      <c r="E87" s="210"/>
      <c r="F87" s="210"/>
      <c r="G87" s="231"/>
      <c r="H87" s="232"/>
      <c r="I87" s="232"/>
      <c r="J87" s="231"/>
      <c r="K87" s="210"/>
      <c r="L87" s="232"/>
      <c r="M87" s="210"/>
      <c r="N87" s="210"/>
      <c r="O87" s="232"/>
      <c r="P87" s="232"/>
      <c r="Q87" s="231"/>
      <c r="R87" s="210"/>
      <c r="S87" s="210"/>
      <c r="T87" s="225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</row>
    <row r="88" spans="1:32" s="233" customFormat="1">
      <c r="A88" s="210"/>
      <c r="B88" s="230"/>
      <c r="C88" s="230"/>
      <c r="D88" s="210"/>
      <c r="E88" s="210"/>
      <c r="F88" s="210"/>
      <c r="G88" s="231"/>
      <c r="H88" s="232"/>
      <c r="I88" s="232"/>
      <c r="J88" s="231"/>
      <c r="K88" s="210"/>
      <c r="L88" s="232"/>
      <c r="M88" s="210"/>
      <c r="N88" s="210"/>
      <c r="O88" s="232"/>
      <c r="P88" s="232"/>
      <c r="Q88" s="231"/>
      <c r="R88" s="210"/>
      <c r="S88" s="210"/>
      <c r="T88" s="225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</row>
    <row r="89" spans="1:32" s="233" customFormat="1">
      <c r="A89" s="210"/>
      <c r="B89" s="230"/>
      <c r="C89" s="230"/>
      <c r="D89" s="210"/>
      <c r="E89" s="210"/>
      <c r="F89" s="210"/>
      <c r="G89" s="231"/>
      <c r="H89" s="232"/>
      <c r="I89" s="232"/>
      <c r="J89" s="231"/>
      <c r="K89" s="210"/>
      <c r="L89" s="232"/>
      <c r="M89" s="210"/>
      <c r="N89" s="210"/>
      <c r="O89" s="232"/>
      <c r="P89" s="232"/>
      <c r="Q89" s="231"/>
      <c r="R89" s="210"/>
      <c r="S89" s="210"/>
      <c r="T89" s="225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</row>
    <row r="90" spans="1:32" s="233" customFormat="1">
      <c r="A90" s="210"/>
      <c r="B90" s="230"/>
      <c r="C90" s="230"/>
      <c r="D90" s="210"/>
      <c r="E90" s="210"/>
      <c r="F90" s="210"/>
      <c r="G90" s="231"/>
      <c r="H90" s="232"/>
      <c r="I90" s="232"/>
      <c r="J90" s="231"/>
      <c r="K90" s="210"/>
      <c r="L90" s="232"/>
      <c r="M90" s="210"/>
      <c r="N90" s="210"/>
      <c r="O90" s="232"/>
      <c r="P90" s="232"/>
      <c r="Q90" s="231"/>
      <c r="R90" s="210"/>
      <c r="S90" s="210"/>
      <c r="T90" s="225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</row>
    <row r="91" spans="1:32" s="233" customFormat="1">
      <c r="A91" s="210"/>
      <c r="B91" s="230"/>
      <c r="C91" s="230"/>
      <c r="D91" s="210"/>
      <c r="E91" s="210"/>
      <c r="F91" s="210"/>
      <c r="G91" s="231"/>
      <c r="H91" s="232"/>
      <c r="I91" s="232"/>
      <c r="J91" s="231"/>
      <c r="K91" s="210"/>
      <c r="L91" s="232"/>
      <c r="M91" s="210"/>
      <c r="N91" s="210"/>
      <c r="O91" s="232"/>
      <c r="P91" s="232"/>
      <c r="Q91" s="231"/>
      <c r="R91" s="210"/>
      <c r="S91" s="210"/>
      <c r="T91" s="225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</row>
    <row r="92" spans="1:32" s="233" customFormat="1">
      <c r="A92" s="210"/>
      <c r="B92" s="230"/>
      <c r="C92" s="230"/>
      <c r="D92" s="210"/>
      <c r="E92" s="210"/>
      <c r="F92" s="210"/>
      <c r="G92" s="231"/>
      <c r="H92" s="232"/>
      <c r="I92" s="232"/>
      <c r="J92" s="231"/>
      <c r="K92" s="210"/>
      <c r="L92" s="232"/>
      <c r="M92" s="210"/>
      <c r="N92" s="210"/>
      <c r="O92" s="232"/>
      <c r="P92" s="232"/>
      <c r="Q92" s="231"/>
      <c r="R92" s="210"/>
      <c r="S92" s="210"/>
      <c r="T92" s="225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</row>
    <row r="93" spans="1:32" s="233" customFormat="1">
      <c r="A93" s="210"/>
      <c r="B93" s="230"/>
      <c r="C93" s="230"/>
      <c r="D93" s="210"/>
      <c r="E93" s="210"/>
      <c r="F93" s="210"/>
      <c r="G93" s="231"/>
      <c r="H93" s="232"/>
      <c r="I93" s="232"/>
      <c r="J93" s="231"/>
      <c r="K93" s="210"/>
      <c r="L93" s="232"/>
      <c r="M93" s="210"/>
      <c r="N93" s="210"/>
      <c r="O93" s="232"/>
      <c r="P93" s="232"/>
      <c r="Q93" s="231"/>
      <c r="R93" s="210"/>
      <c r="S93" s="210"/>
      <c r="T93" s="225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  <c r="AF93" s="210"/>
    </row>
    <row r="94" spans="1:32" s="233" customFormat="1">
      <c r="A94" s="210"/>
      <c r="B94" s="230"/>
      <c r="C94" s="230"/>
      <c r="D94" s="210"/>
      <c r="E94" s="210"/>
      <c r="F94" s="210"/>
      <c r="G94" s="231"/>
      <c r="H94" s="232"/>
      <c r="I94" s="232"/>
      <c r="J94" s="231"/>
      <c r="K94" s="210"/>
      <c r="L94" s="232"/>
      <c r="M94" s="210"/>
      <c r="N94" s="210"/>
      <c r="O94" s="232"/>
      <c r="P94" s="232"/>
      <c r="Q94" s="231"/>
      <c r="R94" s="210"/>
      <c r="S94" s="210"/>
      <c r="T94" s="225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  <c r="AF94" s="210"/>
    </row>
    <row r="95" spans="1:32" s="233" customFormat="1">
      <c r="A95" s="210"/>
      <c r="B95" s="230"/>
      <c r="C95" s="230"/>
      <c r="D95" s="210"/>
      <c r="E95" s="210"/>
      <c r="F95" s="210"/>
      <c r="G95" s="231"/>
      <c r="H95" s="232"/>
      <c r="I95" s="232"/>
      <c r="J95" s="231"/>
      <c r="K95" s="210"/>
      <c r="L95" s="232"/>
      <c r="M95" s="210"/>
      <c r="N95" s="210"/>
      <c r="O95" s="232"/>
      <c r="P95" s="232"/>
      <c r="Q95" s="231"/>
      <c r="R95" s="210"/>
      <c r="S95" s="210"/>
      <c r="T95" s="225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</row>
    <row r="96" spans="1:32" s="233" customFormat="1">
      <c r="A96" s="210"/>
      <c r="B96" s="230"/>
      <c r="C96" s="230"/>
      <c r="D96" s="210"/>
      <c r="E96" s="210"/>
      <c r="F96" s="210"/>
      <c r="G96" s="231"/>
      <c r="H96" s="232"/>
      <c r="I96" s="232"/>
      <c r="J96" s="231"/>
      <c r="K96" s="210"/>
      <c r="L96" s="232"/>
      <c r="M96" s="210"/>
      <c r="N96" s="210"/>
      <c r="O96" s="232"/>
      <c r="P96" s="232"/>
      <c r="Q96" s="231"/>
      <c r="R96" s="210"/>
      <c r="S96" s="210"/>
      <c r="T96" s="225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</row>
    <row r="97" spans="1:32" s="233" customFormat="1">
      <c r="A97" s="210"/>
      <c r="B97" s="230"/>
      <c r="C97" s="230"/>
      <c r="D97" s="210"/>
      <c r="E97" s="210"/>
      <c r="F97" s="210"/>
      <c r="G97" s="231"/>
      <c r="H97" s="232"/>
      <c r="I97" s="232"/>
      <c r="J97" s="231"/>
      <c r="K97" s="210"/>
      <c r="L97" s="232"/>
      <c r="M97" s="210"/>
      <c r="N97" s="210"/>
      <c r="O97" s="232"/>
      <c r="P97" s="232"/>
      <c r="Q97" s="231"/>
      <c r="R97" s="210"/>
      <c r="S97" s="210"/>
      <c r="T97" s="225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</row>
    <row r="98" spans="1:32" s="233" customFormat="1">
      <c r="A98" s="210"/>
      <c r="B98" s="230"/>
      <c r="C98" s="230"/>
      <c r="D98" s="210"/>
      <c r="E98" s="210"/>
      <c r="F98" s="210"/>
      <c r="G98" s="231"/>
      <c r="H98" s="232"/>
      <c r="I98" s="232"/>
      <c r="J98" s="231"/>
      <c r="K98" s="210"/>
      <c r="L98" s="232"/>
      <c r="M98" s="210"/>
      <c r="N98" s="210"/>
      <c r="O98" s="232"/>
      <c r="P98" s="232"/>
      <c r="Q98" s="231"/>
      <c r="R98" s="210"/>
      <c r="S98" s="210"/>
      <c r="T98" s="225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</row>
    <row r="99" spans="1:32" s="233" customFormat="1">
      <c r="A99" s="210"/>
      <c r="B99" s="230"/>
      <c r="C99" s="230"/>
      <c r="D99" s="210"/>
      <c r="E99" s="210"/>
      <c r="F99" s="210"/>
      <c r="G99" s="231"/>
      <c r="H99" s="232"/>
      <c r="I99" s="232"/>
      <c r="J99" s="231"/>
      <c r="K99" s="210"/>
      <c r="L99" s="232"/>
      <c r="M99" s="210"/>
      <c r="N99" s="210"/>
      <c r="O99" s="232"/>
      <c r="P99" s="232"/>
      <c r="Q99" s="231"/>
      <c r="R99" s="210"/>
      <c r="S99" s="210"/>
      <c r="T99" s="225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</row>
    <row r="100" spans="1:32" s="233" customFormat="1">
      <c r="A100" s="210"/>
      <c r="B100" s="230"/>
      <c r="C100" s="230"/>
      <c r="D100" s="210"/>
      <c r="E100" s="210"/>
      <c r="F100" s="210"/>
      <c r="G100" s="231"/>
      <c r="H100" s="232"/>
      <c r="I100" s="232"/>
      <c r="J100" s="231"/>
      <c r="K100" s="210"/>
      <c r="L100" s="232"/>
      <c r="M100" s="210"/>
      <c r="N100" s="210"/>
      <c r="O100" s="232"/>
      <c r="P100" s="232"/>
      <c r="Q100" s="231"/>
      <c r="R100" s="210"/>
      <c r="S100" s="210"/>
      <c r="T100" s="225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  <c r="AF100" s="210"/>
    </row>
    <row r="101" spans="1:32" s="233" customFormat="1">
      <c r="A101" s="210"/>
      <c r="B101" s="230"/>
      <c r="C101" s="230"/>
      <c r="D101" s="210"/>
      <c r="E101" s="210"/>
      <c r="F101" s="210"/>
      <c r="G101" s="231"/>
      <c r="H101" s="232"/>
      <c r="I101" s="232"/>
      <c r="J101" s="231"/>
      <c r="K101" s="210"/>
      <c r="L101" s="232"/>
      <c r="M101" s="210"/>
      <c r="N101" s="210"/>
      <c r="O101" s="232"/>
      <c r="P101" s="232"/>
      <c r="Q101" s="231"/>
      <c r="R101" s="210"/>
      <c r="S101" s="210"/>
      <c r="T101" s="225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  <c r="AF101" s="210"/>
    </row>
    <row r="102" spans="1:32" s="233" customFormat="1">
      <c r="A102" s="210"/>
      <c r="B102" s="230"/>
      <c r="C102" s="230"/>
      <c r="D102" s="210"/>
      <c r="E102" s="210"/>
      <c r="F102" s="210"/>
      <c r="G102" s="231"/>
      <c r="H102" s="232"/>
      <c r="I102" s="232"/>
      <c r="J102" s="231"/>
      <c r="K102" s="210"/>
      <c r="L102" s="232"/>
      <c r="M102" s="210"/>
      <c r="N102" s="210"/>
      <c r="O102" s="232"/>
      <c r="P102" s="232"/>
      <c r="Q102" s="231"/>
      <c r="R102" s="210"/>
      <c r="S102" s="210"/>
      <c r="T102" s="225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  <c r="AF102" s="210"/>
    </row>
    <row r="103" spans="1:32" s="233" customFormat="1">
      <c r="A103" s="210"/>
      <c r="B103" s="230"/>
      <c r="C103" s="230"/>
      <c r="D103" s="210"/>
      <c r="E103" s="210"/>
      <c r="F103" s="210"/>
      <c r="G103" s="231"/>
      <c r="H103" s="232"/>
      <c r="I103" s="232"/>
      <c r="J103" s="231"/>
      <c r="K103" s="210"/>
      <c r="L103" s="232"/>
      <c r="M103" s="210"/>
      <c r="N103" s="210"/>
      <c r="O103" s="232"/>
      <c r="P103" s="232"/>
      <c r="Q103" s="231"/>
      <c r="R103" s="210"/>
      <c r="S103" s="210"/>
      <c r="T103" s="225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  <c r="AF103" s="210"/>
    </row>
    <row r="104" spans="1:32" s="233" customFormat="1">
      <c r="A104" s="210"/>
      <c r="B104" s="230"/>
      <c r="C104" s="230"/>
      <c r="D104" s="210"/>
      <c r="E104" s="210"/>
      <c r="F104" s="210"/>
      <c r="G104" s="231"/>
      <c r="H104" s="232"/>
      <c r="I104" s="232"/>
      <c r="J104" s="231"/>
      <c r="K104" s="210"/>
      <c r="L104" s="232"/>
      <c r="M104" s="210"/>
      <c r="N104" s="210"/>
      <c r="O104" s="232"/>
      <c r="P104" s="232"/>
      <c r="Q104" s="231"/>
      <c r="R104" s="210"/>
      <c r="S104" s="210"/>
      <c r="T104" s="225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0"/>
      <c r="AF104" s="210"/>
    </row>
    <row r="105" spans="1:32" s="233" customFormat="1">
      <c r="A105" s="210"/>
      <c r="B105" s="230"/>
      <c r="C105" s="230"/>
      <c r="D105" s="210"/>
      <c r="E105" s="210"/>
      <c r="F105" s="210"/>
      <c r="G105" s="231"/>
      <c r="H105" s="232"/>
      <c r="I105" s="232"/>
      <c r="J105" s="231"/>
      <c r="K105" s="210"/>
      <c r="L105" s="232"/>
      <c r="M105" s="210"/>
      <c r="N105" s="210"/>
      <c r="O105" s="232"/>
      <c r="P105" s="232"/>
      <c r="Q105" s="231"/>
      <c r="R105" s="210"/>
      <c r="S105" s="210"/>
      <c r="T105" s="225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210"/>
      <c r="AF105" s="210"/>
    </row>
    <row r="106" spans="1:32" s="233" customFormat="1">
      <c r="A106" s="210"/>
      <c r="B106" s="230"/>
      <c r="C106" s="230"/>
      <c r="D106" s="210"/>
      <c r="E106" s="210"/>
      <c r="F106" s="210"/>
      <c r="G106" s="231"/>
      <c r="H106" s="232"/>
      <c r="I106" s="232"/>
      <c r="J106" s="231"/>
      <c r="K106" s="210"/>
      <c r="L106" s="232"/>
      <c r="M106" s="210"/>
      <c r="N106" s="210"/>
      <c r="O106" s="232"/>
      <c r="P106" s="232"/>
      <c r="Q106" s="231"/>
      <c r="R106" s="210"/>
      <c r="S106" s="210"/>
      <c r="T106" s="225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</row>
    <row r="107" spans="1:32" s="233" customFormat="1">
      <c r="A107" s="210"/>
      <c r="B107" s="230"/>
      <c r="C107" s="230"/>
      <c r="D107" s="210"/>
      <c r="E107" s="210"/>
      <c r="F107" s="210"/>
      <c r="G107" s="231"/>
      <c r="H107" s="232"/>
      <c r="I107" s="232"/>
      <c r="J107" s="231"/>
      <c r="K107" s="210"/>
      <c r="L107" s="232"/>
      <c r="M107" s="210"/>
      <c r="N107" s="210"/>
      <c r="O107" s="232"/>
      <c r="P107" s="232"/>
      <c r="Q107" s="231"/>
      <c r="R107" s="210"/>
      <c r="S107" s="210"/>
      <c r="T107" s="225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10"/>
    </row>
    <row r="108" spans="1:32" s="233" customFormat="1">
      <c r="A108" s="210"/>
      <c r="B108" s="230"/>
      <c r="C108" s="230"/>
      <c r="D108" s="210"/>
      <c r="E108" s="210"/>
      <c r="F108" s="210"/>
      <c r="G108" s="231"/>
      <c r="H108" s="232"/>
      <c r="I108" s="232"/>
      <c r="J108" s="231"/>
      <c r="K108" s="210"/>
      <c r="L108" s="232"/>
      <c r="M108" s="210"/>
      <c r="N108" s="210"/>
      <c r="O108" s="232"/>
      <c r="P108" s="232"/>
      <c r="Q108" s="231"/>
      <c r="R108" s="210"/>
      <c r="S108" s="210"/>
      <c r="T108" s="225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210"/>
      <c r="AF108" s="210"/>
    </row>
    <row r="109" spans="1:32" s="233" customFormat="1">
      <c r="A109" s="210"/>
      <c r="B109" s="230"/>
      <c r="C109" s="230"/>
      <c r="D109" s="210"/>
      <c r="E109" s="210"/>
      <c r="F109" s="210"/>
      <c r="G109" s="231"/>
      <c r="H109" s="232"/>
      <c r="I109" s="232"/>
      <c r="J109" s="231"/>
      <c r="K109" s="210"/>
      <c r="L109" s="232"/>
      <c r="M109" s="210"/>
      <c r="N109" s="210"/>
      <c r="O109" s="232"/>
      <c r="P109" s="232"/>
      <c r="Q109" s="231"/>
      <c r="R109" s="210"/>
      <c r="S109" s="210"/>
      <c r="T109" s="225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210"/>
      <c r="AF109" s="210"/>
    </row>
    <row r="110" spans="1:32" s="233" customFormat="1">
      <c r="A110" s="210"/>
      <c r="B110" s="230"/>
      <c r="C110" s="230"/>
      <c r="D110" s="210"/>
      <c r="E110" s="210"/>
      <c r="F110" s="210"/>
      <c r="G110" s="231"/>
      <c r="H110" s="232"/>
      <c r="I110" s="232"/>
      <c r="J110" s="231"/>
      <c r="K110" s="210"/>
      <c r="L110" s="232"/>
      <c r="M110" s="210"/>
      <c r="N110" s="210"/>
      <c r="O110" s="232"/>
      <c r="P110" s="232"/>
      <c r="Q110" s="231"/>
      <c r="R110" s="210"/>
      <c r="S110" s="210"/>
      <c r="T110" s="225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210"/>
      <c r="AF110" s="210"/>
    </row>
    <row r="111" spans="1:32" s="233" customFormat="1">
      <c r="A111" s="210"/>
      <c r="B111" s="230"/>
      <c r="C111" s="230"/>
      <c r="D111" s="210"/>
      <c r="E111" s="210"/>
      <c r="F111" s="210"/>
      <c r="G111" s="231"/>
      <c r="H111" s="232"/>
      <c r="I111" s="232"/>
      <c r="J111" s="231"/>
      <c r="K111" s="210"/>
      <c r="L111" s="232"/>
      <c r="M111" s="210"/>
      <c r="N111" s="210"/>
      <c r="O111" s="232"/>
      <c r="P111" s="232"/>
      <c r="Q111" s="231"/>
      <c r="R111" s="210"/>
      <c r="S111" s="210"/>
      <c r="T111" s="225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210"/>
      <c r="AF111" s="210"/>
    </row>
    <row r="112" spans="1:32" s="233" customFormat="1">
      <c r="A112" s="210"/>
      <c r="B112" s="230"/>
      <c r="C112" s="230"/>
      <c r="D112" s="210"/>
      <c r="E112" s="210"/>
      <c r="F112" s="210"/>
      <c r="G112" s="231"/>
      <c r="H112" s="232"/>
      <c r="I112" s="232"/>
      <c r="J112" s="231"/>
      <c r="K112" s="210"/>
      <c r="L112" s="232"/>
      <c r="M112" s="210"/>
      <c r="N112" s="210"/>
      <c r="O112" s="232"/>
      <c r="P112" s="232"/>
      <c r="Q112" s="231"/>
      <c r="R112" s="210"/>
      <c r="S112" s="210"/>
      <c r="T112" s="225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0"/>
      <c r="AF112" s="210"/>
    </row>
    <row r="113" spans="1:32" s="233" customFormat="1">
      <c r="A113" s="210"/>
      <c r="B113" s="230"/>
      <c r="C113" s="230"/>
      <c r="D113" s="210"/>
      <c r="E113" s="210"/>
      <c r="F113" s="210"/>
      <c r="G113" s="231"/>
      <c r="H113" s="232"/>
      <c r="I113" s="232"/>
      <c r="J113" s="231"/>
      <c r="K113" s="210"/>
      <c r="L113" s="232"/>
      <c r="M113" s="210"/>
      <c r="N113" s="210"/>
      <c r="O113" s="232"/>
      <c r="P113" s="232"/>
      <c r="Q113" s="231"/>
      <c r="R113" s="210"/>
      <c r="S113" s="210"/>
      <c r="T113" s="225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210"/>
      <c r="AF113" s="210"/>
    </row>
    <row r="114" spans="1:32" s="233" customFormat="1">
      <c r="A114" s="210"/>
      <c r="B114" s="230"/>
      <c r="C114" s="230"/>
      <c r="D114" s="210"/>
      <c r="E114" s="210"/>
      <c r="F114" s="210"/>
      <c r="G114" s="231"/>
      <c r="H114" s="232"/>
      <c r="I114" s="232"/>
      <c r="J114" s="231"/>
      <c r="K114" s="210"/>
      <c r="L114" s="232"/>
      <c r="M114" s="210"/>
      <c r="N114" s="210"/>
      <c r="O114" s="232"/>
      <c r="P114" s="232"/>
      <c r="Q114" s="231"/>
      <c r="R114" s="210"/>
      <c r="S114" s="210"/>
      <c r="T114" s="225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210"/>
      <c r="AF114" s="210"/>
    </row>
    <row r="115" spans="1:32" s="233" customFormat="1">
      <c r="A115" s="210"/>
      <c r="B115" s="230"/>
      <c r="C115" s="230"/>
      <c r="D115" s="210"/>
      <c r="E115" s="210"/>
      <c r="F115" s="210"/>
      <c r="G115" s="231"/>
      <c r="H115" s="232"/>
      <c r="I115" s="232"/>
      <c r="J115" s="231"/>
      <c r="K115" s="210"/>
      <c r="L115" s="232"/>
      <c r="M115" s="210"/>
      <c r="N115" s="210"/>
      <c r="O115" s="232"/>
      <c r="P115" s="232"/>
      <c r="Q115" s="231"/>
      <c r="R115" s="210"/>
      <c r="S115" s="210"/>
      <c r="T115" s="225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210"/>
      <c r="AF115" s="210"/>
    </row>
    <row r="116" spans="1:32" s="233" customFormat="1">
      <c r="A116" s="210"/>
      <c r="B116" s="230"/>
      <c r="C116" s="230"/>
      <c r="D116" s="210"/>
      <c r="E116" s="210"/>
      <c r="F116" s="210"/>
      <c r="G116" s="231"/>
      <c r="H116" s="232"/>
      <c r="I116" s="232"/>
      <c r="J116" s="231"/>
      <c r="K116" s="210"/>
      <c r="L116" s="232"/>
      <c r="M116" s="210"/>
      <c r="N116" s="210"/>
      <c r="O116" s="232"/>
      <c r="P116" s="232"/>
      <c r="Q116" s="231"/>
      <c r="R116" s="210"/>
      <c r="S116" s="210"/>
      <c r="T116" s="225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</row>
    <row r="117" spans="1:32" s="233" customFormat="1">
      <c r="A117" s="210"/>
      <c r="B117" s="230"/>
      <c r="C117" s="230"/>
      <c r="D117" s="210"/>
      <c r="E117" s="210"/>
      <c r="F117" s="210"/>
      <c r="G117" s="231"/>
      <c r="H117" s="232"/>
      <c r="I117" s="232"/>
      <c r="J117" s="231"/>
      <c r="K117" s="210"/>
      <c r="L117" s="232"/>
      <c r="M117" s="210"/>
      <c r="N117" s="210"/>
      <c r="O117" s="232"/>
      <c r="P117" s="232"/>
      <c r="Q117" s="231"/>
      <c r="R117" s="210"/>
      <c r="S117" s="210"/>
      <c r="T117" s="225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</row>
    <row r="118" spans="1:32" s="233" customFormat="1">
      <c r="A118" s="210"/>
      <c r="B118" s="230"/>
      <c r="C118" s="230"/>
      <c r="D118" s="210"/>
      <c r="E118" s="210"/>
      <c r="F118" s="210"/>
      <c r="G118" s="231"/>
      <c r="H118" s="232"/>
      <c r="I118" s="232"/>
      <c r="J118" s="231"/>
      <c r="K118" s="210"/>
      <c r="L118" s="232"/>
      <c r="M118" s="210"/>
      <c r="N118" s="210"/>
      <c r="O118" s="232"/>
      <c r="P118" s="232"/>
      <c r="Q118" s="231"/>
      <c r="R118" s="210"/>
      <c r="S118" s="210"/>
      <c r="T118" s="225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210"/>
      <c r="AF118" s="210"/>
    </row>
    <row r="119" spans="1:32" s="233" customFormat="1">
      <c r="A119" s="210"/>
      <c r="B119" s="230"/>
      <c r="C119" s="230"/>
      <c r="D119" s="210"/>
      <c r="E119" s="210"/>
      <c r="F119" s="210"/>
      <c r="G119" s="231"/>
      <c r="H119" s="232"/>
      <c r="I119" s="232"/>
      <c r="J119" s="231"/>
      <c r="K119" s="210"/>
      <c r="L119" s="232"/>
      <c r="M119" s="210"/>
      <c r="N119" s="210"/>
      <c r="O119" s="232"/>
      <c r="P119" s="232"/>
      <c r="Q119" s="231"/>
      <c r="R119" s="210"/>
      <c r="S119" s="210"/>
      <c r="T119" s="225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</row>
    <row r="120" spans="1:32" s="233" customFormat="1">
      <c r="A120" s="210"/>
      <c r="B120" s="230"/>
      <c r="C120" s="230"/>
      <c r="D120" s="210"/>
      <c r="E120" s="210"/>
      <c r="F120" s="210"/>
      <c r="G120" s="231"/>
      <c r="H120" s="232"/>
      <c r="I120" s="232"/>
      <c r="J120" s="231"/>
      <c r="K120" s="210"/>
      <c r="L120" s="232"/>
      <c r="M120" s="210"/>
      <c r="N120" s="210"/>
      <c r="O120" s="232"/>
      <c r="P120" s="232"/>
      <c r="Q120" s="231"/>
      <c r="R120" s="210"/>
      <c r="S120" s="210"/>
      <c r="T120" s="225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</row>
    <row r="121" spans="1:32" s="233" customFormat="1">
      <c r="A121" s="210"/>
      <c r="B121" s="230"/>
      <c r="C121" s="230"/>
      <c r="D121" s="210"/>
      <c r="E121" s="210"/>
      <c r="F121" s="210"/>
      <c r="G121" s="231"/>
      <c r="H121" s="232"/>
      <c r="I121" s="232"/>
      <c r="J121" s="231"/>
      <c r="K121" s="210"/>
      <c r="L121" s="232"/>
      <c r="M121" s="210"/>
      <c r="N121" s="210"/>
      <c r="O121" s="232"/>
      <c r="P121" s="232"/>
      <c r="Q121" s="231"/>
      <c r="R121" s="210"/>
      <c r="S121" s="210"/>
      <c r="T121" s="225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</row>
    <row r="122" spans="1:32" s="233" customFormat="1">
      <c r="A122" s="210"/>
      <c r="B122" s="230"/>
      <c r="C122" s="230"/>
      <c r="D122" s="210"/>
      <c r="E122" s="210"/>
      <c r="F122" s="210"/>
      <c r="G122" s="231"/>
      <c r="H122" s="232"/>
      <c r="I122" s="232"/>
      <c r="J122" s="231"/>
      <c r="K122" s="210"/>
      <c r="L122" s="232"/>
      <c r="M122" s="210"/>
      <c r="N122" s="210"/>
      <c r="O122" s="232"/>
      <c r="P122" s="232"/>
      <c r="Q122" s="231"/>
      <c r="R122" s="210"/>
      <c r="S122" s="210"/>
      <c r="T122" s="225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</row>
    <row r="123" spans="1:32" s="233" customFormat="1">
      <c r="A123" s="210"/>
      <c r="B123" s="230"/>
      <c r="C123" s="230"/>
      <c r="D123" s="210"/>
      <c r="E123" s="210"/>
      <c r="F123" s="210"/>
      <c r="G123" s="231"/>
      <c r="H123" s="232"/>
      <c r="I123" s="232"/>
      <c r="J123" s="231"/>
      <c r="K123" s="210"/>
      <c r="L123" s="232"/>
      <c r="M123" s="210"/>
      <c r="N123" s="210"/>
      <c r="O123" s="232"/>
      <c r="P123" s="232"/>
      <c r="Q123" s="231"/>
      <c r="R123" s="210"/>
      <c r="S123" s="210"/>
      <c r="T123" s="225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</row>
    <row r="124" spans="1:32" s="233" customFormat="1">
      <c r="A124" s="210"/>
      <c r="B124" s="230"/>
      <c r="C124" s="230"/>
      <c r="D124" s="210"/>
      <c r="E124" s="210"/>
      <c r="F124" s="210"/>
      <c r="G124" s="231"/>
      <c r="H124" s="232"/>
      <c r="I124" s="232"/>
      <c r="J124" s="231"/>
      <c r="K124" s="210"/>
      <c r="L124" s="232"/>
      <c r="M124" s="210"/>
      <c r="N124" s="210"/>
      <c r="O124" s="232"/>
      <c r="P124" s="232"/>
      <c r="Q124" s="231"/>
      <c r="R124" s="210"/>
      <c r="S124" s="210"/>
      <c r="T124" s="225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210"/>
      <c r="AF124" s="210"/>
    </row>
    <row r="125" spans="1:32" s="233" customFormat="1">
      <c r="A125" s="210"/>
      <c r="B125" s="230"/>
      <c r="C125" s="230"/>
      <c r="D125" s="210"/>
      <c r="E125" s="210"/>
      <c r="F125" s="210"/>
      <c r="G125" s="231"/>
      <c r="H125" s="232"/>
      <c r="I125" s="232"/>
      <c r="J125" s="231"/>
      <c r="K125" s="210"/>
      <c r="L125" s="232"/>
      <c r="M125" s="210"/>
      <c r="N125" s="210"/>
      <c r="O125" s="232"/>
      <c r="P125" s="232"/>
      <c r="Q125" s="231"/>
      <c r="R125" s="210"/>
      <c r="S125" s="210"/>
      <c r="T125" s="225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</row>
    <row r="126" spans="1:32" s="233" customFormat="1">
      <c r="A126" s="210"/>
      <c r="B126" s="230"/>
      <c r="C126" s="230"/>
      <c r="D126" s="210"/>
      <c r="E126" s="210"/>
      <c r="F126" s="210"/>
      <c r="G126" s="231"/>
      <c r="H126" s="232"/>
      <c r="I126" s="232"/>
      <c r="J126" s="231"/>
      <c r="K126" s="210"/>
      <c r="L126" s="232"/>
      <c r="M126" s="210"/>
      <c r="N126" s="210"/>
      <c r="O126" s="232"/>
      <c r="P126" s="232"/>
      <c r="Q126" s="231"/>
      <c r="R126" s="210"/>
      <c r="S126" s="210"/>
      <c r="T126" s="225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</row>
    <row r="127" spans="1:32" s="233" customFormat="1">
      <c r="A127" s="210"/>
      <c r="B127" s="230"/>
      <c r="C127" s="230"/>
      <c r="D127" s="210"/>
      <c r="E127" s="210"/>
      <c r="F127" s="210"/>
      <c r="G127" s="231"/>
      <c r="H127" s="232"/>
      <c r="I127" s="232"/>
      <c r="J127" s="231"/>
      <c r="K127" s="210"/>
      <c r="L127" s="232"/>
      <c r="M127" s="210"/>
      <c r="N127" s="210"/>
      <c r="O127" s="232"/>
      <c r="P127" s="232"/>
      <c r="Q127" s="231"/>
      <c r="R127" s="210"/>
      <c r="S127" s="210"/>
      <c r="T127" s="225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210"/>
      <c r="AF127" s="210"/>
    </row>
    <row r="128" spans="1:32" s="233" customFormat="1">
      <c r="A128" s="210"/>
      <c r="B128" s="230"/>
      <c r="C128" s="230"/>
      <c r="D128" s="210"/>
      <c r="E128" s="210"/>
      <c r="F128" s="210"/>
      <c r="G128" s="231"/>
      <c r="H128" s="232"/>
      <c r="I128" s="232"/>
      <c r="J128" s="231"/>
      <c r="K128" s="210"/>
      <c r="L128" s="232"/>
      <c r="M128" s="210"/>
      <c r="N128" s="210"/>
      <c r="O128" s="232"/>
      <c r="P128" s="232"/>
      <c r="Q128" s="231"/>
      <c r="R128" s="210"/>
      <c r="S128" s="210"/>
      <c r="T128" s="225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210"/>
      <c r="AF128" s="210"/>
    </row>
    <row r="129" spans="1:32" s="233" customFormat="1">
      <c r="A129" s="210"/>
      <c r="B129" s="230"/>
      <c r="C129" s="230"/>
      <c r="D129" s="210"/>
      <c r="E129" s="210"/>
      <c r="F129" s="210"/>
      <c r="G129" s="231"/>
      <c r="H129" s="232"/>
      <c r="I129" s="232"/>
      <c r="J129" s="231"/>
      <c r="K129" s="210"/>
      <c r="L129" s="232"/>
      <c r="M129" s="210"/>
      <c r="N129" s="210"/>
      <c r="O129" s="232"/>
      <c r="P129" s="232"/>
      <c r="Q129" s="231"/>
      <c r="R129" s="210"/>
      <c r="S129" s="210"/>
      <c r="T129" s="225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</row>
    <row r="130" spans="1:32" s="233" customFormat="1">
      <c r="A130" s="210"/>
      <c r="B130" s="230"/>
      <c r="C130" s="230"/>
      <c r="D130" s="210"/>
      <c r="E130" s="210"/>
      <c r="F130" s="210"/>
      <c r="G130" s="231"/>
      <c r="H130" s="232"/>
      <c r="I130" s="232"/>
      <c r="J130" s="231"/>
      <c r="K130" s="210"/>
      <c r="L130" s="232"/>
      <c r="M130" s="210"/>
      <c r="N130" s="210"/>
      <c r="O130" s="232"/>
      <c r="P130" s="232"/>
      <c r="Q130" s="231"/>
      <c r="R130" s="210"/>
      <c r="S130" s="210"/>
      <c r="T130" s="225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210"/>
      <c r="AF130" s="210"/>
    </row>
    <row r="131" spans="1:32" s="233" customFormat="1">
      <c r="A131" s="210"/>
      <c r="B131" s="230"/>
      <c r="C131" s="230"/>
      <c r="D131" s="210"/>
      <c r="E131" s="210"/>
      <c r="F131" s="210"/>
      <c r="G131" s="231"/>
      <c r="H131" s="232"/>
      <c r="I131" s="232"/>
      <c r="J131" s="231"/>
      <c r="K131" s="210"/>
      <c r="L131" s="232"/>
      <c r="M131" s="210"/>
      <c r="N131" s="210"/>
      <c r="O131" s="232"/>
      <c r="P131" s="232"/>
      <c r="Q131" s="231"/>
      <c r="R131" s="210"/>
      <c r="S131" s="210"/>
      <c r="T131" s="225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</row>
    <row r="132" spans="1:32" s="233" customFormat="1">
      <c r="A132" s="210"/>
      <c r="B132" s="230"/>
      <c r="C132" s="230"/>
      <c r="D132" s="210"/>
      <c r="E132" s="210"/>
      <c r="F132" s="210"/>
      <c r="G132" s="231"/>
      <c r="H132" s="232"/>
      <c r="I132" s="232"/>
      <c r="J132" s="231"/>
      <c r="K132" s="210"/>
      <c r="L132" s="232"/>
      <c r="M132" s="210"/>
      <c r="N132" s="210"/>
      <c r="O132" s="232"/>
      <c r="P132" s="232"/>
      <c r="Q132" s="231"/>
      <c r="R132" s="210"/>
      <c r="S132" s="210"/>
      <c r="T132" s="225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</row>
    <row r="133" spans="1:32" s="233" customFormat="1">
      <c r="A133" s="210"/>
      <c r="B133" s="230"/>
      <c r="C133" s="230"/>
      <c r="D133" s="210"/>
      <c r="E133" s="210"/>
      <c r="F133" s="210"/>
      <c r="G133" s="231"/>
      <c r="H133" s="232"/>
      <c r="I133" s="232"/>
      <c r="J133" s="231"/>
      <c r="K133" s="210"/>
      <c r="L133" s="232"/>
      <c r="M133" s="210"/>
      <c r="N133" s="210"/>
      <c r="O133" s="232"/>
      <c r="P133" s="232"/>
      <c r="Q133" s="231"/>
      <c r="R133" s="210"/>
      <c r="S133" s="210"/>
      <c r="T133" s="225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</row>
    <row r="134" spans="1:32" s="233" customFormat="1">
      <c r="A134" s="210"/>
      <c r="B134" s="230"/>
      <c r="C134" s="230"/>
      <c r="D134" s="210"/>
      <c r="E134" s="210"/>
      <c r="F134" s="210"/>
      <c r="G134" s="231"/>
      <c r="H134" s="232"/>
      <c r="I134" s="232"/>
      <c r="J134" s="231"/>
      <c r="K134" s="210"/>
      <c r="L134" s="232"/>
      <c r="M134" s="210"/>
      <c r="N134" s="210"/>
      <c r="O134" s="232"/>
      <c r="P134" s="232"/>
      <c r="Q134" s="231"/>
      <c r="R134" s="210"/>
      <c r="S134" s="210"/>
      <c r="T134" s="225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</row>
    <row r="135" spans="1:32" s="233" customFormat="1">
      <c r="A135" s="210"/>
      <c r="B135" s="230"/>
      <c r="C135" s="230"/>
      <c r="D135" s="210"/>
      <c r="E135" s="210"/>
      <c r="F135" s="210"/>
      <c r="G135" s="231"/>
      <c r="H135" s="232"/>
      <c r="I135" s="232"/>
      <c r="J135" s="231"/>
      <c r="K135" s="210"/>
      <c r="L135" s="232"/>
      <c r="M135" s="210"/>
      <c r="N135" s="210"/>
      <c r="O135" s="232"/>
      <c r="P135" s="232"/>
      <c r="Q135" s="231"/>
      <c r="R135" s="210"/>
      <c r="S135" s="210"/>
      <c r="T135" s="225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</row>
    <row r="136" spans="1:32" s="233" customFormat="1">
      <c r="A136" s="210"/>
      <c r="B136" s="230"/>
      <c r="C136" s="230"/>
      <c r="D136" s="210"/>
      <c r="E136" s="210"/>
      <c r="F136" s="210"/>
      <c r="G136" s="231"/>
      <c r="H136" s="232"/>
      <c r="I136" s="232"/>
      <c r="J136" s="231"/>
      <c r="K136" s="210"/>
      <c r="L136" s="232"/>
      <c r="M136" s="210"/>
      <c r="N136" s="210"/>
      <c r="O136" s="232"/>
      <c r="P136" s="232"/>
      <c r="Q136" s="231"/>
      <c r="R136" s="210"/>
      <c r="S136" s="210"/>
      <c r="T136" s="225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</row>
    <row r="137" spans="1:32" s="233" customFormat="1">
      <c r="A137" s="210"/>
      <c r="B137" s="230"/>
      <c r="C137" s="230"/>
      <c r="D137" s="210"/>
      <c r="E137" s="210"/>
      <c r="F137" s="210"/>
      <c r="G137" s="231"/>
      <c r="H137" s="232"/>
      <c r="I137" s="232"/>
      <c r="J137" s="231"/>
      <c r="K137" s="210"/>
      <c r="L137" s="232"/>
      <c r="M137" s="210"/>
      <c r="N137" s="210"/>
      <c r="O137" s="232"/>
      <c r="P137" s="232"/>
      <c r="Q137" s="231"/>
      <c r="R137" s="210"/>
      <c r="S137" s="210"/>
      <c r="T137" s="225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</row>
    <row r="138" spans="1:32" s="233" customFormat="1">
      <c r="A138" s="210"/>
      <c r="B138" s="230"/>
      <c r="C138" s="230"/>
      <c r="D138" s="210"/>
      <c r="E138" s="210"/>
      <c r="F138" s="210"/>
      <c r="G138" s="231"/>
      <c r="H138" s="232"/>
      <c r="I138" s="232"/>
      <c r="J138" s="231"/>
      <c r="K138" s="210"/>
      <c r="L138" s="232"/>
      <c r="M138" s="210"/>
      <c r="N138" s="210"/>
      <c r="O138" s="232"/>
      <c r="P138" s="232"/>
      <c r="Q138" s="231"/>
      <c r="R138" s="210"/>
      <c r="S138" s="210"/>
      <c r="T138" s="225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</row>
    <row r="139" spans="1:32" s="233" customFormat="1">
      <c r="A139" s="210"/>
      <c r="B139" s="230"/>
      <c r="C139" s="230"/>
      <c r="D139" s="210"/>
      <c r="E139" s="210"/>
      <c r="F139" s="210"/>
      <c r="G139" s="231"/>
      <c r="H139" s="232"/>
      <c r="I139" s="232"/>
      <c r="J139" s="231"/>
      <c r="K139" s="210"/>
      <c r="L139" s="232"/>
      <c r="M139" s="210"/>
      <c r="N139" s="210"/>
      <c r="O139" s="232"/>
      <c r="P139" s="232"/>
      <c r="Q139" s="231"/>
      <c r="R139" s="210"/>
      <c r="S139" s="210"/>
      <c r="T139" s="225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210"/>
      <c r="AF139" s="210"/>
    </row>
    <row r="140" spans="1:32" s="233" customFormat="1">
      <c r="A140" s="210"/>
      <c r="B140" s="230"/>
      <c r="C140" s="230"/>
      <c r="D140" s="210"/>
      <c r="E140" s="210"/>
      <c r="F140" s="210"/>
      <c r="G140" s="231"/>
      <c r="H140" s="232"/>
      <c r="I140" s="232"/>
      <c r="J140" s="231"/>
      <c r="K140" s="210"/>
      <c r="L140" s="232"/>
      <c r="M140" s="210"/>
      <c r="N140" s="210"/>
      <c r="O140" s="232"/>
      <c r="P140" s="232"/>
      <c r="Q140" s="231"/>
      <c r="R140" s="210"/>
      <c r="S140" s="210"/>
      <c r="T140" s="225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</row>
    <row r="141" spans="1:32" s="233" customFormat="1">
      <c r="A141" s="210"/>
      <c r="B141" s="230"/>
      <c r="C141" s="230"/>
      <c r="D141" s="210"/>
      <c r="E141" s="210"/>
      <c r="F141" s="210"/>
      <c r="G141" s="231"/>
      <c r="H141" s="232"/>
      <c r="I141" s="232"/>
      <c r="J141" s="231"/>
      <c r="K141" s="210"/>
      <c r="L141" s="232"/>
      <c r="M141" s="210"/>
      <c r="N141" s="210"/>
      <c r="O141" s="232"/>
      <c r="P141" s="232"/>
      <c r="Q141" s="231"/>
      <c r="R141" s="210"/>
      <c r="S141" s="210"/>
      <c r="T141" s="225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210"/>
      <c r="AF141" s="210"/>
    </row>
    <row r="142" spans="1:32" s="233" customFormat="1">
      <c r="A142" s="210"/>
      <c r="B142" s="230"/>
      <c r="C142" s="230"/>
      <c r="D142" s="210"/>
      <c r="E142" s="210"/>
      <c r="F142" s="210"/>
      <c r="G142" s="231"/>
      <c r="H142" s="232"/>
      <c r="I142" s="232"/>
      <c r="J142" s="231"/>
      <c r="K142" s="210"/>
      <c r="L142" s="232"/>
      <c r="M142" s="210"/>
      <c r="N142" s="210"/>
      <c r="O142" s="232"/>
      <c r="P142" s="232"/>
      <c r="Q142" s="231"/>
      <c r="R142" s="210"/>
      <c r="S142" s="210"/>
      <c r="T142" s="225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210"/>
      <c r="AF142" s="210"/>
    </row>
    <row r="143" spans="1:32" s="233" customFormat="1">
      <c r="A143" s="210"/>
      <c r="B143" s="230"/>
      <c r="C143" s="230"/>
      <c r="D143" s="210"/>
      <c r="E143" s="210"/>
      <c r="F143" s="210"/>
      <c r="G143" s="231"/>
      <c r="H143" s="232"/>
      <c r="I143" s="232"/>
      <c r="J143" s="231"/>
      <c r="K143" s="210"/>
      <c r="L143" s="232"/>
      <c r="M143" s="210"/>
      <c r="N143" s="210"/>
      <c r="O143" s="232"/>
      <c r="P143" s="232"/>
      <c r="Q143" s="231"/>
      <c r="R143" s="210"/>
      <c r="S143" s="210"/>
      <c r="T143" s="225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0"/>
      <c r="AF143" s="210"/>
    </row>
  </sheetData>
  <sheetProtection password="D51B" sheet="1" objects="1" scenarios="1"/>
  <autoFilter ref="B4:W5" xr:uid="{00000000-0009-0000-0000-000019000000}"/>
  <customSheetViews>
    <customSheetView guid="{329F5593-0D6B-4C21-9FD0-52C333171BDF}" scale="87" showAutoFilter="1" hiddenColumns="1" topLeftCell="S1">
      <pane ySplit="4" topLeftCell="A5" activePane="bottomLeft" state="frozen"/>
      <selection pane="bottomLeft" activeCell="AE4" sqref="AE4"/>
      <pageMargins left="0.70866141732283472" right="0.70866141732283472" top="0.74803149606299213" bottom="0.74803149606299213" header="0.31496062992125984" footer="0.31496062992125984"/>
      <pageSetup orientation="portrait" r:id="rId1"/>
      <headerFooter>
        <oddFooter>&amp;RSC05-F03 Vr1 (2018-10-11)</oddFooter>
      </headerFooter>
      <autoFilter ref="B4:W4" xr:uid="{00000000-0000-0000-0000-000000000000}"/>
    </customSheetView>
  </customSheetViews>
  <mergeCells count="9">
    <mergeCell ref="X3:AE3"/>
    <mergeCell ref="B1:B2"/>
    <mergeCell ref="A3:A4"/>
    <mergeCell ref="B3:C3"/>
    <mergeCell ref="F3:L3"/>
    <mergeCell ref="M3:N3"/>
    <mergeCell ref="O3:P3"/>
    <mergeCell ref="Q3:W3"/>
    <mergeCell ref="C1:W2"/>
  </mergeCells>
  <conditionalFormatting sqref="O36:Q10188">
    <cfRule type="cellIs" dxfId="15" priority="37" operator="equal">
      <formula>"BAJA"</formula>
    </cfRule>
    <cfRule type="cellIs" dxfId="14" priority="38" operator="equal">
      <formula>"MEDIA"</formula>
    </cfRule>
    <cfRule type="cellIs" dxfId="13" priority="39" operator="equal">
      <formula>"ALTA"</formula>
    </cfRule>
  </conditionalFormatting>
  <conditionalFormatting sqref="O36:Q10188">
    <cfRule type="cellIs" dxfId="12" priority="32" operator="equal">
      <formula>"MUY BAJA"</formula>
    </cfRule>
    <cfRule type="cellIs" dxfId="11" priority="33" operator="equal">
      <formula>"BAJA"</formula>
    </cfRule>
    <cfRule type="cellIs" dxfId="10" priority="34" operator="equal">
      <formula>"MEDIA"</formula>
    </cfRule>
    <cfRule type="cellIs" dxfId="9" priority="35" operator="equal">
      <formula>"ALTA"</formula>
    </cfRule>
    <cfRule type="cellIs" dxfId="8" priority="36" operator="equal">
      <formula>"MUY ALTA"</formula>
    </cfRule>
  </conditionalFormatting>
  <conditionalFormatting sqref="O5:Q35">
    <cfRule type="cellIs" dxfId="7" priority="11" operator="equal">
      <formula>"BAJA"</formula>
    </cfRule>
    <cfRule type="cellIs" dxfId="6" priority="12" operator="equal">
      <formula>"MEDIA"</formula>
    </cfRule>
    <cfRule type="cellIs" dxfId="5" priority="13" operator="equal">
      <formula>"ALTA"</formula>
    </cfRule>
  </conditionalFormatting>
  <conditionalFormatting sqref="O5:Q35">
    <cfRule type="cellIs" dxfId="4" priority="6" operator="equal">
      <formula>"MUY BAJA"</formula>
    </cfRule>
    <cfRule type="cellIs" dxfId="3" priority="7" operator="equal">
      <formula>"BAJA"</formula>
    </cfRule>
    <cfRule type="cellIs" dxfId="2" priority="8" operator="equal">
      <formula>"MEDIA"</formula>
    </cfRule>
    <cfRule type="cellIs" dxfId="1" priority="9" operator="equal">
      <formula>"ALTA"</formula>
    </cfRule>
    <cfRule type="cellIs" dxfId="0" priority="10" operator="equal">
      <formula>"MUY ALTA"</formula>
    </cfRule>
  </conditionalFormatting>
  <dataValidations count="10">
    <dataValidation type="custom" showInputMessage="1" showErrorMessage="1" error="Este campo sólo se hablita si la información es clasificada o reservada" promptTitle="CLASIFICACIÓN" prompt="Este campo sólo se hablita si la información es clasificada o reservada" sqref="R36:W45 U5:W35 R5:S35" xr:uid="{00000000-0002-0000-1900-000000000000}">
      <formula1>AND($Q5&lt;&gt;"publica",$Q5&lt;&gt;"")</formula1>
    </dataValidation>
    <dataValidation allowBlank="1" showInputMessage="1" showErrorMessage="1" prompt="Aplica sólo para documentos que estén en las Tablas  de Retención Documental.  De lo contrario, indique no aplica." sqref="D5:D215" xr:uid="{00000000-0002-0000-1900-000001000000}"/>
    <dataValidation type="list" allowBlank="1" showInputMessage="1" showErrorMessage="1" sqref="I36:I8012" xr:uid="{00000000-0002-0000-1900-000002000000}">
      <formula1>medio</formula1>
    </dataValidation>
    <dataValidation type="list" allowBlank="1" showInputMessage="1" showErrorMessage="1" sqref="Q5:Q202" xr:uid="{00000000-0002-0000-1900-000003000000}">
      <formula1>clasificación</formula1>
    </dataValidation>
    <dataValidation type="list" allowBlank="1" showInputMessage="1" showErrorMessage="1" sqref="G5:G7448" xr:uid="{00000000-0002-0000-1900-000004000000}">
      <formula1>TIPO</formula1>
    </dataValidation>
    <dataValidation type="list" allowBlank="1" showInputMessage="1" showErrorMessage="1" sqref="J5:J7448" xr:uid="{00000000-0002-0000-1900-000005000000}">
      <formula1>formato</formula1>
    </dataValidation>
    <dataValidation type="list" allowBlank="1" showInputMessage="1" showErrorMessage="1" sqref="H5:H7453" xr:uid="{00000000-0002-0000-1900-000006000000}">
      <formula1>idioma</formula1>
    </dataValidation>
    <dataValidation type="list" allowBlank="1" showInputMessage="1" showErrorMessage="1" sqref="C5:C7454" xr:uid="{00000000-0002-0000-1900-000007000000}">
      <formula1>procesos</formula1>
    </dataValidation>
    <dataValidation type="list" allowBlank="1" showInputMessage="1" showErrorMessage="1" sqref="O5:O10188 P5:P8546" xr:uid="{00000000-0002-0000-1900-000008000000}">
      <formula1>justificación</formula1>
    </dataValidation>
    <dataValidation type="list" allowBlank="1" showInputMessage="1" showErrorMessage="1" sqref="Y5:AE35" xr:uid="{00000000-0002-0000-1900-000009000000}">
      <formula1>IF(#REF!=4,$AF$5)</formula1>
    </dataValidation>
  </dataValidations>
  <hyperlinks>
    <hyperlink ref="X4" location="Riesgo1!AB20" display="Riesgo1" xr:uid="{00000000-0004-0000-1900-000000000000}"/>
    <hyperlink ref="Y4" location="Riesgo2!AB20" display="Riesgo2" xr:uid="{00000000-0004-0000-1900-000001000000}"/>
    <hyperlink ref="Z4" location="Riesgo3!AB20" display="Riesgo3" xr:uid="{00000000-0004-0000-1900-000002000000}"/>
    <hyperlink ref="AA4" location="Riesgo4!AB20" display="Riesgo4" xr:uid="{00000000-0004-0000-1900-000003000000}"/>
    <hyperlink ref="AC4" location="Riesgo6!AB20" display="Riesgo6" xr:uid="{00000000-0004-0000-1900-000004000000}"/>
    <hyperlink ref="AD4" location="Riesgo7!AB18" display="Riesgo7" xr:uid="{00000000-0004-0000-1900-000005000000}"/>
    <hyperlink ref="AE4" location="Riesgo8!AB20" display="Riesgo8" xr:uid="{00000000-0004-0000-1900-000006000000}"/>
    <hyperlink ref="AB4" location="Riesgo5!AB20" display="Riesgo5" xr:uid="{00000000-0004-0000-1900-000007000000}"/>
  </hyperlinks>
  <pageMargins left="0.70866141732283472" right="0.70866141732283472" top="0.74803149606299213" bottom="0.74803149606299213" header="0.31496062992125984" footer="0.31496062992125984"/>
  <pageSetup orientation="portrait" r:id="rId2"/>
  <headerFooter>
    <oddFooter>&amp;RSC05-F03 Vr1 (2018-10-11)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Este campo sólo se hablita si la información es clasificada o reservada" promptTitle="CLASIFICACIÓN" prompt="Este campo sólo se hablita si la información es clasificada o reservada" xr:uid="{00000000-0002-0000-1900-000010000000}">
          <x14:formula1>
            <xm:f>'listas d'!#REF!</xm:f>
          </x14:formula1>
          <xm:sqref>T46:T622</xm:sqref>
        </x14:dataValidation>
        <x14:dataValidation type="list" allowBlank="1" showInputMessage="1" showErrorMessage="1" xr:uid="{00000000-0002-0000-1900-000011000000}">
          <x14:formula1>
            <xm:f>'listas d'!$G$3:$G$7</xm:f>
          </x14:formula1>
          <xm:sqref>I5:I35</xm:sqref>
        </x14:dataValidation>
        <x14:dataValidation type="list" showInputMessage="1" showErrorMessage="1" error="Este campo sólo se hablita si la información es clasificada o reservada" promptTitle="CLASIFICACIÓN" prompt="Este campo sólo se hablita si la información es clasificada o reservada" xr:uid="{00000000-0002-0000-1900-000012000000}">
          <x14:formula1>
            <xm:f>'listas d'!$I$3:$I$4</xm:f>
          </x14:formula1>
          <xm:sqref>T5:T35</xm:sqref>
        </x14:dataValidation>
        <x14:dataValidation type="list" allowBlank="1" showInputMessage="1" showErrorMessage="1" xr:uid="{00000000-0002-0000-1900-000013000000}">
          <x14:formula1>
            <xm:f>IF(Riesgo1!$AK$13=4,$AF$5)</xm:f>
          </x14:formula1>
          <xm:sqref>X5:X35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10"/>
  <sheetViews>
    <sheetView zoomScale="70" zoomScaleNormal="70" workbookViewId="0">
      <selection activeCell="B7" sqref="B7"/>
    </sheetView>
  </sheetViews>
  <sheetFormatPr baseColWidth="10" defaultColWidth="11.42578125" defaultRowHeight="12.75"/>
  <cols>
    <col min="1" max="1" width="24.7109375" style="313" customWidth="1"/>
    <col min="2" max="2" width="36.140625" style="313" customWidth="1"/>
    <col min="3" max="3" width="32.5703125" style="313" customWidth="1"/>
    <col min="4" max="4" width="35.5703125" style="313" customWidth="1"/>
    <col min="5" max="5" width="28.7109375" style="313" customWidth="1"/>
    <col min="6" max="6" width="80.5703125" style="313" customWidth="1"/>
    <col min="7" max="7" width="44.7109375" style="313" customWidth="1"/>
    <col min="8" max="16384" width="11.42578125" style="313"/>
  </cols>
  <sheetData>
    <row r="1" spans="1:7" s="311" customFormat="1" ht="60.75" customHeight="1" thickBot="1">
      <c r="A1" s="698"/>
      <c r="B1" s="699"/>
      <c r="C1" s="700" t="s">
        <v>802</v>
      </c>
      <c r="D1" s="700"/>
      <c r="E1" s="700"/>
      <c r="F1" s="700"/>
      <c r="G1" s="310" t="s">
        <v>807</v>
      </c>
    </row>
    <row r="2" spans="1:7" s="311" customFormat="1" ht="12.75" customHeight="1" thickBot="1">
      <c r="A2" s="701" t="s">
        <v>772</v>
      </c>
      <c r="B2" s="701"/>
      <c r="C2" s="701"/>
      <c r="D2" s="701"/>
      <c r="E2" s="701"/>
      <c r="F2" s="701"/>
    </row>
    <row r="3" spans="1:7" s="312" customFormat="1" ht="21.75" customHeight="1">
      <c r="A3" s="702" t="s">
        <v>803</v>
      </c>
      <c r="B3" s="703"/>
      <c r="C3" s="706">
        <f>Riesgo1!K6</f>
        <v>0</v>
      </c>
      <c r="D3" s="707"/>
      <c r="E3" s="707"/>
      <c r="F3" s="707"/>
      <c r="G3" s="708"/>
    </row>
    <row r="4" spans="1:7" s="312" customFormat="1" ht="25.5" customHeight="1" thickBot="1">
      <c r="A4" s="704"/>
      <c r="B4" s="705"/>
      <c r="C4" s="709"/>
      <c r="D4" s="710"/>
      <c r="E4" s="710"/>
      <c r="F4" s="710"/>
      <c r="G4" s="711"/>
    </row>
    <row r="5" spans="1:7" ht="13.5" thickBot="1"/>
    <row r="6" spans="1:7" ht="128.25" customHeight="1" thickBot="1">
      <c r="A6" s="330" t="s">
        <v>804</v>
      </c>
      <c r="B6" s="331" t="s">
        <v>805</v>
      </c>
      <c r="C6" s="331" t="s">
        <v>823</v>
      </c>
      <c r="D6" s="331" t="s">
        <v>822</v>
      </c>
      <c r="E6" s="331" t="s">
        <v>824</v>
      </c>
      <c r="F6" s="331" t="s">
        <v>821</v>
      </c>
      <c r="G6" s="332" t="s">
        <v>806</v>
      </c>
    </row>
    <row r="7" spans="1:7" ht="214.5" customHeight="1">
      <c r="A7" s="314"/>
      <c r="B7" s="315"/>
      <c r="C7" s="316"/>
      <c r="D7" s="315"/>
      <c r="E7" s="315"/>
      <c r="F7" s="317"/>
      <c r="G7" s="318"/>
    </row>
    <row r="8" spans="1:7" ht="190.15" customHeight="1">
      <c r="A8" s="319"/>
      <c r="B8" s="320"/>
      <c r="C8" s="321"/>
      <c r="D8" s="320"/>
      <c r="E8" s="320"/>
      <c r="F8" s="322"/>
      <c r="G8" s="323"/>
    </row>
    <row r="9" spans="1:7" ht="158.44999999999999" customHeight="1">
      <c r="A9" s="319"/>
      <c r="B9" s="324"/>
      <c r="C9" s="321"/>
      <c r="D9" s="320"/>
      <c r="E9" s="320"/>
      <c r="F9" s="322"/>
      <c r="G9" s="323"/>
    </row>
    <row r="10" spans="1:7" ht="171" customHeight="1" thickBot="1">
      <c r="A10" s="325"/>
      <c r="B10" s="326"/>
      <c r="C10" s="327"/>
      <c r="D10" s="326"/>
      <c r="E10" s="326"/>
      <c r="F10" s="328"/>
      <c r="G10" s="329"/>
    </row>
  </sheetData>
  <mergeCells count="5">
    <mergeCell ref="A1:B1"/>
    <mergeCell ref="C1:F1"/>
    <mergeCell ref="A2:F2"/>
    <mergeCell ref="A3:B4"/>
    <mergeCell ref="C3:G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&amp;RSC01-F07 Vr6 (2020-11-17)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0000000}">
          <x14:formula1>
            <xm:f>'D:\riesgos OAP\ASIF09\[BASE RIESGOS.xlsx]Hoja2'!#REF!</xm:f>
          </x14:formula1>
          <xm:sqref>C7:C10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DD62E-B9BD-477B-A661-5BBC833C7EA6}">
  <dimension ref="A1:AG8"/>
  <sheetViews>
    <sheetView showGridLines="0" zoomScaleNormal="100" workbookViewId="0">
      <selection activeCell="B4" sqref="B4"/>
    </sheetView>
  </sheetViews>
  <sheetFormatPr baseColWidth="10" defaultColWidth="11.42578125" defaultRowHeight="12.75"/>
  <cols>
    <col min="1" max="1" width="1.28515625" style="355" customWidth="1"/>
    <col min="2" max="2" width="28.7109375" style="355" customWidth="1"/>
    <col min="3" max="3" width="13.7109375" style="355" customWidth="1"/>
    <col min="4" max="5" width="80" style="355" customWidth="1"/>
    <col min="6" max="7" width="11.42578125" style="355"/>
    <col min="8" max="8" width="18.5703125" style="355" customWidth="1"/>
    <col min="9" max="10" width="11.42578125" style="355"/>
    <col min="11" max="11" width="18.7109375" style="355" customWidth="1"/>
    <col min="12" max="12" width="14.5703125" style="355" customWidth="1"/>
    <col min="13" max="13" width="16.85546875" style="355" customWidth="1"/>
    <col min="14" max="16384" width="11.42578125" style="355"/>
  </cols>
  <sheetData>
    <row r="1" spans="1:33" ht="13.5" thickBot="1"/>
    <row r="2" spans="1:33" s="356" customFormat="1" ht="75.75" customHeight="1" thickBot="1">
      <c r="B2" s="357"/>
      <c r="C2" s="712" t="s">
        <v>847</v>
      </c>
      <c r="D2" s="713"/>
      <c r="E2" s="714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8"/>
      <c r="AD2" s="715" t="s">
        <v>842</v>
      </c>
      <c r="AE2" s="716"/>
      <c r="AF2" s="717">
        <v>43201</v>
      </c>
      <c r="AG2" s="718"/>
    </row>
    <row r="3" spans="1:33" s="359" customFormat="1" ht="15" customHeight="1" thickBot="1">
      <c r="B3" s="719"/>
      <c r="C3" s="719"/>
      <c r="D3" s="360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F3" s="361"/>
      <c r="AG3" s="361"/>
    </row>
    <row r="4" spans="1:33" ht="36" customHeight="1" thickBot="1">
      <c r="B4" s="362" t="s">
        <v>843</v>
      </c>
      <c r="C4" s="363" t="s">
        <v>844</v>
      </c>
      <c r="D4" s="364" t="s">
        <v>845</v>
      </c>
      <c r="E4" s="365" t="s">
        <v>846</v>
      </c>
    </row>
    <row r="5" spans="1:33">
      <c r="A5" s="366"/>
      <c r="B5" s="367"/>
      <c r="C5" s="368"/>
      <c r="D5" s="369"/>
      <c r="E5" s="370"/>
    </row>
    <row r="6" spans="1:33">
      <c r="B6" s="371"/>
      <c r="C6" s="372"/>
      <c r="D6" s="373"/>
      <c r="E6" s="374"/>
    </row>
    <row r="7" spans="1:33">
      <c r="B7" s="375"/>
      <c r="C7" s="372"/>
      <c r="D7" s="376"/>
      <c r="E7" s="374"/>
    </row>
    <row r="8" spans="1:33" ht="13.5" thickBot="1">
      <c r="B8" s="377"/>
      <c r="C8" s="378"/>
      <c r="D8" s="378"/>
      <c r="E8" s="379"/>
    </row>
  </sheetData>
  <mergeCells count="4">
    <mergeCell ref="C2:E2"/>
    <mergeCell ref="AD2:AE2"/>
    <mergeCell ref="AF2:AG2"/>
    <mergeCell ref="B3:C3"/>
  </mergeCells>
  <pageMargins left="0.70866141732283472" right="0.70866141732283472" top="0.74803149606299213" bottom="0.74803149606299213" header="0.31496062992125984" footer="0.31496062992125984"/>
  <pageSetup paperSize="41" orientation="portrait" r:id="rId1"/>
  <headerFooter>
    <oddFooter>&amp;RSC01-F07 Vr6 (2020-11-17)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AY47"/>
  <sheetViews>
    <sheetView zoomScale="70" zoomScaleNormal="70" workbookViewId="0">
      <pane xSplit="2" ySplit="1" topLeftCell="AK2" activePane="bottomRight" state="frozen"/>
      <selection pane="topRight" activeCell="C1" sqref="C1"/>
      <selection pane="bottomLeft" activeCell="A2" sqref="A2"/>
      <selection pane="bottomRight" activeCell="AR2" sqref="AR2"/>
    </sheetView>
  </sheetViews>
  <sheetFormatPr baseColWidth="10" defaultColWidth="11.5703125" defaultRowHeight="12.75"/>
  <cols>
    <col min="1" max="1" width="17.28515625" style="241" customWidth="1"/>
    <col min="2" max="2" width="22.85546875" style="241" customWidth="1"/>
    <col min="3" max="3" width="34.42578125" style="241" customWidth="1"/>
    <col min="4" max="4" width="26.42578125" style="241" customWidth="1"/>
    <col min="5" max="5" width="22" style="241" customWidth="1"/>
    <col min="6" max="6" width="33.7109375" style="241" customWidth="1"/>
    <col min="7" max="7" width="30.7109375" style="241" bestFit="1" customWidth="1"/>
    <col min="8" max="8" width="18.5703125" style="241" customWidth="1"/>
    <col min="9" max="9" width="23.140625" style="241" customWidth="1"/>
    <col min="10" max="10" width="25.42578125" style="241" bestFit="1" customWidth="1"/>
    <col min="11" max="11" width="33.140625" style="241" customWidth="1"/>
    <col min="12" max="12" width="30.28515625" style="241" bestFit="1" customWidth="1"/>
    <col min="13" max="13" width="21.140625" style="241" customWidth="1"/>
    <col min="14" max="14" width="27.28515625" style="241" bestFit="1" customWidth="1"/>
    <col min="15" max="15" width="29.140625" style="241" customWidth="1"/>
    <col min="16" max="16" width="37.85546875" style="241" customWidth="1"/>
    <col min="17" max="18" width="27.28515625" style="241" bestFit="1" customWidth="1"/>
    <col min="19" max="19" width="27.28515625" style="241" customWidth="1"/>
    <col min="20" max="20" width="23.28515625" style="241" customWidth="1"/>
    <col min="21" max="21" width="30.42578125" style="241" customWidth="1"/>
    <col min="22" max="22" width="11.5703125" style="241" customWidth="1"/>
    <col min="23" max="23" width="13.5703125" style="241" customWidth="1"/>
    <col min="24" max="24" width="9.28515625" style="241" customWidth="1"/>
    <col min="25" max="25" width="45.28515625" style="241" bestFit="1" customWidth="1"/>
    <col min="26" max="26" width="45.42578125" style="241" bestFit="1" customWidth="1"/>
    <col min="27" max="27" width="11.7109375" style="241" hidden="1" customWidth="1"/>
    <col min="28" max="28" width="37.42578125" style="241" bestFit="1" customWidth="1"/>
    <col min="29" max="29" width="16.7109375" style="241" bestFit="1" customWidth="1"/>
    <col min="30" max="30" width="18.7109375" style="241" bestFit="1" customWidth="1"/>
    <col min="31" max="31" width="16" style="241" bestFit="1" customWidth="1"/>
    <col min="32" max="32" width="21.7109375" style="241" bestFit="1" customWidth="1"/>
    <col min="33" max="33" width="21.5703125" style="241" bestFit="1" customWidth="1"/>
    <col min="34" max="34" width="20.5703125" style="241" bestFit="1" customWidth="1"/>
    <col min="35" max="35" width="14.5703125" style="241" bestFit="1" customWidth="1"/>
    <col min="36" max="36" width="13.5703125" style="241" bestFit="1" customWidth="1"/>
    <col min="37" max="37" width="12.5703125" style="241" bestFit="1" customWidth="1"/>
    <col min="38" max="39" width="12.42578125" style="241" bestFit="1" customWidth="1"/>
    <col min="40" max="40" width="15.42578125" style="241" bestFit="1" customWidth="1"/>
    <col min="41" max="41" width="12.5703125" style="241" bestFit="1" customWidth="1"/>
    <col min="42" max="42" width="15.42578125" style="241" bestFit="1" customWidth="1"/>
    <col min="43" max="43" width="20" style="241" bestFit="1" customWidth="1"/>
    <col min="44" max="44" width="21" style="241" bestFit="1" customWidth="1"/>
    <col min="45" max="45" width="4" style="241" bestFit="1" customWidth="1"/>
    <col min="46" max="46" width="15" style="241" bestFit="1" customWidth="1"/>
    <col min="47" max="47" width="33.140625" style="241" bestFit="1" customWidth="1"/>
    <col min="48" max="48" width="20.140625" style="241" customWidth="1"/>
    <col min="49" max="49" width="14.42578125" style="241" customWidth="1"/>
    <col min="50" max="50" width="11.5703125" style="241"/>
    <col min="51" max="51" width="15" style="241" customWidth="1"/>
    <col min="52" max="16384" width="11.5703125" style="241"/>
  </cols>
  <sheetData>
    <row r="1" spans="1:51" ht="25.5">
      <c r="A1" s="236" t="s">
        <v>34</v>
      </c>
      <c r="B1" s="237" t="s">
        <v>28</v>
      </c>
      <c r="C1" s="237" t="s">
        <v>4</v>
      </c>
      <c r="D1" s="238" t="s">
        <v>10</v>
      </c>
      <c r="E1" s="238" t="s">
        <v>22</v>
      </c>
      <c r="F1" s="237" t="s">
        <v>7</v>
      </c>
      <c r="G1" s="238" t="s">
        <v>8</v>
      </c>
      <c r="H1" s="238" t="s">
        <v>11</v>
      </c>
      <c r="I1" s="238" t="s">
        <v>29</v>
      </c>
      <c r="J1" s="238" t="s">
        <v>41</v>
      </c>
      <c r="K1" s="238" t="s">
        <v>42</v>
      </c>
      <c r="L1" s="238" t="s">
        <v>60</v>
      </c>
      <c r="M1" s="238" t="s">
        <v>707</v>
      </c>
      <c r="N1" s="238" t="s">
        <v>62</v>
      </c>
      <c r="O1" s="239" t="s">
        <v>64</v>
      </c>
      <c r="P1" s="238" t="s">
        <v>296</v>
      </c>
      <c r="Q1" s="238" t="s">
        <v>59</v>
      </c>
      <c r="R1" s="238" t="s">
        <v>61</v>
      </c>
      <c r="S1" s="239" t="s">
        <v>301</v>
      </c>
      <c r="T1" s="239" t="s">
        <v>63</v>
      </c>
      <c r="U1" s="238" t="s">
        <v>73</v>
      </c>
      <c r="V1" s="238" t="s">
        <v>81</v>
      </c>
      <c r="W1" s="238" t="s">
        <v>92</v>
      </c>
      <c r="X1" s="239" t="s">
        <v>93</v>
      </c>
      <c r="Y1" s="238" t="s">
        <v>114</v>
      </c>
      <c r="Z1" s="239" t="s">
        <v>115</v>
      </c>
      <c r="AA1" s="240" t="s">
        <v>231</v>
      </c>
      <c r="AB1" s="237" t="s">
        <v>648</v>
      </c>
      <c r="AC1" s="237" t="s">
        <v>276</v>
      </c>
      <c r="AD1" s="240" t="s">
        <v>277</v>
      </c>
      <c r="AE1" s="237" t="s">
        <v>305</v>
      </c>
      <c r="AF1" s="237" t="s">
        <v>308</v>
      </c>
      <c r="AG1" s="237" t="s">
        <v>317</v>
      </c>
      <c r="AH1" s="237" t="s">
        <v>446</v>
      </c>
      <c r="AI1" s="237" t="s">
        <v>468</v>
      </c>
      <c r="AJ1" s="237" t="s">
        <v>727</v>
      </c>
      <c r="AK1" s="237" t="s">
        <v>728</v>
      </c>
      <c r="AL1" s="237" t="s">
        <v>729</v>
      </c>
      <c r="AM1" s="237" t="s">
        <v>730</v>
      </c>
      <c r="AN1" s="237" t="s">
        <v>731</v>
      </c>
      <c r="AO1" s="237" t="s">
        <v>732</v>
      </c>
      <c r="AP1" s="237" t="s">
        <v>733</v>
      </c>
      <c r="AQ1" s="237" t="s">
        <v>735</v>
      </c>
      <c r="AR1" s="305" t="s">
        <v>734</v>
      </c>
      <c r="AS1" s="237"/>
      <c r="AT1" s="237" t="s">
        <v>765</v>
      </c>
      <c r="AU1" s="238" t="s">
        <v>59</v>
      </c>
      <c r="AV1" s="237" t="s">
        <v>796</v>
      </c>
      <c r="AW1" s="237" t="s">
        <v>734</v>
      </c>
      <c r="AX1" s="237" t="s">
        <v>827</v>
      </c>
      <c r="AY1" s="237" t="s">
        <v>829</v>
      </c>
    </row>
    <row r="2" spans="1:51" ht="63.75">
      <c r="A2" s="241">
        <v>1</v>
      </c>
      <c r="B2" s="241" t="s">
        <v>1</v>
      </c>
      <c r="C2" s="242" t="s">
        <v>660</v>
      </c>
      <c r="D2" s="241" t="s">
        <v>1</v>
      </c>
      <c r="E2" s="243" t="s">
        <v>23</v>
      </c>
      <c r="F2" s="241" t="s">
        <v>9</v>
      </c>
      <c r="G2" s="241" t="s">
        <v>243</v>
      </c>
      <c r="H2" s="241" t="s">
        <v>12</v>
      </c>
      <c r="I2" s="244" t="s">
        <v>31</v>
      </c>
      <c r="J2" s="245" t="s">
        <v>282</v>
      </c>
      <c r="K2" s="244" t="s">
        <v>43</v>
      </c>
      <c r="L2" s="246" t="s">
        <v>111</v>
      </c>
      <c r="M2" s="246">
        <v>1</v>
      </c>
      <c r="N2" s="241" t="str">
        <f>""</f>
        <v/>
      </c>
      <c r="O2" s="243" t="s">
        <v>111</v>
      </c>
      <c r="P2" s="247" t="s">
        <v>708</v>
      </c>
      <c r="Q2" s="246" t="s">
        <v>111</v>
      </c>
      <c r="R2" s="241" t="s">
        <v>54</v>
      </c>
      <c r="S2" s="246" t="s">
        <v>297</v>
      </c>
      <c r="T2" s="246" t="s">
        <v>297</v>
      </c>
      <c r="U2" s="248" t="s">
        <v>74</v>
      </c>
      <c r="V2" s="241" t="s">
        <v>72</v>
      </c>
      <c r="W2" s="241" t="s">
        <v>91</v>
      </c>
      <c r="X2" s="241" t="s">
        <v>280</v>
      </c>
      <c r="Y2" s="241" t="s">
        <v>702</v>
      </c>
      <c r="Z2" s="241" t="s">
        <v>121</v>
      </c>
      <c r="AA2" s="249" t="str">
        <f>IF(Riesgo1!AV10="","",Riesgo1!AV10)</f>
        <v/>
      </c>
      <c r="AB2" s="250" t="s">
        <v>248</v>
      </c>
      <c r="AC2" s="241" t="s">
        <v>279</v>
      </c>
      <c r="AD2" s="241" t="s">
        <v>278</v>
      </c>
      <c r="AE2" s="241">
        <v>1</v>
      </c>
      <c r="AF2" s="241" t="s">
        <v>309</v>
      </c>
      <c r="AG2" s="245" t="s">
        <v>312</v>
      </c>
      <c r="AH2" s="241" t="s">
        <v>447</v>
      </c>
      <c r="AI2" s="304" t="s">
        <v>90</v>
      </c>
      <c r="AJ2" s="241" t="s">
        <v>746</v>
      </c>
      <c r="AK2" s="241" t="s">
        <v>736</v>
      </c>
      <c r="AL2" s="241" t="s">
        <v>737</v>
      </c>
      <c r="AM2" s="241" t="s">
        <v>738</v>
      </c>
      <c r="AN2" s="241" t="s">
        <v>748</v>
      </c>
      <c r="AO2" s="241" t="s">
        <v>739</v>
      </c>
      <c r="AP2" s="241" t="s">
        <v>740</v>
      </c>
      <c r="AQ2" s="304" t="s">
        <v>792</v>
      </c>
      <c r="AR2" s="246" t="s">
        <v>722</v>
      </c>
      <c r="AS2" s="241">
        <v>0</v>
      </c>
      <c r="AT2" s="241" t="s">
        <v>766</v>
      </c>
      <c r="AU2" s="246" t="s">
        <v>111</v>
      </c>
      <c r="AV2" s="304" t="s">
        <v>752</v>
      </c>
      <c r="AW2" s="241" t="s">
        <v>722</v>
      </c>
      <c r="AX2" s="241" t="s">
        <v>828</v>
      </c>
      <c r="AY2" s="241" t="s">
        <v>293</v>
      </c>
    </row>
    <row r="3" spans="1:51" ht="51">
      <c r="A3" s="241">
        <v>2</v>
      </c>
      <c r="B3" s="241" t="s">
        <v>839</v>
      </c>
      <c r="C3" s="242" t="s">
        <v>661</v>
      </c>
      <c r="E3" s="243" t="s">
        <v>24</v>
      </c>
      <c r="F3" s="251" t="s">
        <v>643</v>
      </c>
      <c r="G3" s="241" t="s">
        <v>245</v>
      </c>
      <c r="H3" s="241" t="s">
        <v>13</v>
      </c>
      <c r="I3" s="244" t="s">
        <v>714</v>
      </c>
      <c r="J3" s="245" t="s">
        <v>283</v>
      </c>
      <c r="K3" s="244" t="s">
        <v>292</v>
      </c>
      <c r="L3" s="246" t="s">
        <v>52</v>
      </c>
      <c r="M3" s="246">
        <v>2</v>
      </c>
      <c r="O3" s="243" t="s">
        <v>52</v>
      </c>
      <c r="P3" s="247" t="s">
        <v>709</v>
      </c>
      <c r="Q3" s="246" t="s">
        <v>52</v>
      </c>
      <c r="R3" s="241" t="s">
        <v>55</v>
      </c>
      <c r="S3" s="246" t="s">
        <v>302</v>
      </c>
      <c r="T3" s="246" t="s">
        <v>298</v>
      </c>
      <c r="U3" s="252" t="s">
        <v>75</v>
      </c>
      <c r="V3" s="241" t="s">
        <v>80</v>
      </c>
      <c r="Y3" s="241" t="s">
        <v>703</v>
      </c>
      <c r="Z3" s="241" t="s">
        <v>120</v>
      </c>
      <c r="AA3" s="249"/>
      <c r="AB3" s="250" t="s">
        <v>249</v>
      </c>
      <c r="AE3" s="241">
        <v>2</v>
      </c>
      <c r="AF3" s="241" t="s">
        <v>310</v>
      </c>
      <c r="AG3" s="245" t="s">
        <v>313</v>
      </c>
      <c r="AI3" s="304" t="s">
        <v>469</v>
      </c>
      <c r="AJ3" s="241" t="s">
        <v>747</v>
      </c>
      <c r="AK3" s="241" t="s">
        <v>741</v>
      </c>
      <c r="AL3" s="241" t="s">
        <v>742</v>
      </c>
      <c r="AM3" s="241" t="s">
        <v>743</v>
      </c>
      <c r="AN3" s="241" t="s">
        <v>749</v>
      </c>
      <c r="AO3" s="241" t="s">
        <v>750</v>
      </c>
      <c r="AP3" s="241" t="s">
        <v>751</v>
      </c>
      <c r="AQ3" s="304" t="s">
        <v>793</v>
      </c>
      <c r="AR3" s="246" t="s">
        <v>723</v>
      </c>
      <c r="AS3" s="241">
        <v>50</v>
      </c>
      <c r="AT3" s="241" t="s">
        <v>777</v>
      </c>
      <c r="AU3" s="246" t="s">
        <v>52</v>
      </c>
      <c r="AV3" s="304" t="s">
        <v>753</v>
      </c>
      <c r="AW3" s="241" t="s">
        <v>723</v>
      </c>
      <c r="AY3" s="241" t="s">
        <v>830</v>
      </c>
    </row>
    <row r="4" spans="1:51" ht="51">
      <c r="A4" s="241">
        <v>3</v>
      </c>
      <c r="B4" s="241" t="s">
        <v>0</v>
      </c>
      <c r="C4" s="242" t="s">
        <v>662</v>
      </c>
      <c r="E4" s="243" t="s">
        <v>25</v>
      </c>
      <c r="F4" s="251" t="s">
        <v>646</v>
      </c>
      <c r="G4" s="241" t="s">
        <v>244</v>
      </c>
      <c r="H4" s="241" t="s">
        <v>14</v>
      </c>
      <c r="I4" s="244" t="s">
        <v>33</v>
      </c>
      <c r="J4" s="245" t="s">
        <v>284</v>
      </c>
      <c r="K4" s="251" t="s">
        <v>293</v>
      </c>
      <c r="L4" s="246" t="s">
        <v>112</v>
      </c>
      <c r="M4" s="246">
        <v>3</v>
      </c>
      <c r="N4" s="241" t="s">
        <v>56</v>
      </c>
      <c r="O4" s="243" t="s">
        <v>112</v>
      </c>
      <c r="P4" s="247" t="s">
        <v>710</v>
      </c>
      <c r="Q4" s="246" t="s">
        <v>112</v>
      </c>
      <c r="R4" s="241" t="s">
        <v>56</v>
      </c>
      <c r="S4" s="246" t="s">
        <v>303</v>
      </c>
      <c r="T4" s="246" t="s">
        <v>299</v>
      </c>
      <c r="U4" s="253" t="s">
        <v>76</v>
      </c>
      <c r="Y4" s="241" t="s">
        <v>704</v>
      </c>
      <c r="Z4" s="241" t="s">
        <v>119</v>
      </c>
      <c r="AA4" s="249" t="e">
        <f>IF(#REF!="","",#REF!)</f>
        <v>#REF!</v>
      </c>
      <c r="AB4" s="250" t="s">
        <v>247</v>
      </c>
      <c r="AE4" s="241">
        <v>3</v>
      </c>
      <c r="AF4" s="241" t="s">
        <v>311</v>
      </c>
      <c r="AG4" s="245" t="s">
        <v>314</v>
      </c>
      <c r="AI4" s="304" t="s">
        <v>89</v>
      </c>
      <c r="AN4" s="241" t="s">
        <v>744</v>
      </c>
      <c r="AQ4" s="304" t="s">
        <v>794</v>
      </c>
      <c r="AR4" s="246" t="s">
        <v>745</v>
      </c>
      <c r="AS4" s="241">
        <v>100</v>
      </c>
      <c r="AT4" s="241" t="s">
        <v>768</v>
      </c>
      <c r="AU4" s="246" t="s">
        <v>112</v>
      </c>
      <c r="AV4" s="304" t="s">
        <v>754</v>
      </c>
      <c r="AW4" s="241" t="s">
        <v>745</v>
      </c>
      <c r="AY4" s="241" t="s">
        <v>831</v>
      </c>
    </row>
    <row r="5" spans="1:51" ht="51">
      <c r="A5" s="241">
        <v>4</v>
      </c>
      <c r="B5" s="241" t="s">
        <v>2</v>
      </c>
      <c r="C5" s="242" t="s">
        <v>663</v>
      </c>
      <c r="E5" s="243" t="s">
        <v>26</v>
      </c>
      <c r="F5" s="251" t="s">
        <v>6</v>
      </c>
      <c r="H5" s="241" t="s">
        <v>18</v>
      </c>
      <c r="I5" s="244" t="s">
        <v>32</v>
      </c>
      <c r="J5" s="245" t="s">
        <v>285</v>
      </c>
      <c r="K5" s="244" t="s">
        <v>44</v>
      </c>
      <c r="L5" s="246" t="s">
        <v>53</v>
      </c>
      <c r="M5" s="246">
        <v>4</v>
      </c>
      <c r="N5" s="241" t="s">
        <v>57</v>
      </c>
      <c r="O5" s="243" t="s">
        <v>53</v>
      </c>
      <c r="P5" s="247" t="s">
        <v>711</v>
      </c>
      <c r="Q5" s="246" t="s">
        <v>53</v>
      </c>
      <c r="R5" s="241" t="s">
        <v>57</v>
      </c>
      <c r="S5" s="246" t="s">
        <v>304</v>
      </c>
      <c r="T5" s="246" t="s">
        <v>300</v>
      </c>
      <c r="U5" s="254" t="s">
        <v>77</v>
      </c>
      <c r="Y5" s="241" t="s">
        <v>705</v>
      </c>
      <c r="Z5" s="241" t="s">
        <v>118</v>
      </c>
      <c r="AA5" s="249" t="e">
        <f>IF(#REF!="","",#REF!)</f>
        <v>#REF!</v>
      </c>
      <c r="AB5" s="250" t="s">
        <v>250</v>
      </c>
      <c r="AE5" s="241">
        <v>4</v>
      </c>
      <c r="AF5" s="255"/>
      <c r="AG5" s="245" t="s">
        <v>315</v>
      </c>
      <c r="AT5" s="241" t="s">
        <v>767</v>
      </c>
      <c r="AU5" s="246" t="s">
        <v>53</v>
      </c>
      <c r="AY5" s="241" t="s">
        <v>833</v>
      </c>
    </row>
    <row r="6" spans="1:51" ht="38.25">
      <c r="A6" s="241">
        <v>5</v>
      </c>
      <c r="C6" s="242" t="s">
        <v>664</v>
      </c>
      <c r="E6" s="243" t="s">
        <v>27</v>
      </c>
      <c r="F6" s="251" t="s">
        <v>644</v>
      </c>
      <c r="H6" s="241" t="s">
        <v>15</v>
      </c>
      <c r="I6" s="244" t="s">
        <v>30</v>
      </c>
      <c r="J6" s="245" t="s">
        <v>286</v>
      </c>
      <c r="K6" s="244" t="s">
        <v>45</v>
      </c>
      <c r="L6" s="246" t="s">
        <v>113</v>
      </c>
      <c r="M6" s="246">
        <v>5</v>
      </c>
      <c r="N6" s="241" t="s">
        <v>58</v>
      </c>
      <c r="O6" s="243" t="s">
        <v>113</v>
      </c>
      <c r="P6" s="247" t="s">
        <v>712</v>
      </c>
      <c r="Q6" s="246" t="s">
        <v>113</v>
      </c>
      <c r="R6" s="241" t="s">
        <v>58</v>
      </c>
      <c r="S6" s="246"/>
      <c r="T6" s="241" t="s">
        <v>58</v>
      </c>
      <c r="Y6" s="241" t="s">
        <v>706</v>
      </c>
      <c r="Z6" s="241" t="s">
        <v>117</v>
      </c>
      <c r="AA6" s="249" t="e">
        <f>IF(#REF!="","",#REF!)</f>
        <v>#REF!</v>
      </c>
      <c r="AB6" s="250" t="s">
        <v>251</v>
      </c>
      <c r="AE6" s="241">
        <v>5</v>
      </c>
      <c r="AG6" s="241" t="s">
        <v>316</v>
      </c>
      <c r="AT6" s="241" t="s">
        <v>769</v>
      </c>
      <c r="AU6" s="246" t="s">
        <v>113</v>
      </c>
      <c r="AY6" s="241" t="s">
        <v>832</v>
      </c>
    </row>
    <row r="7" spans="1:51" ht="25.5">
      <c r="C7" s="242" t="s">
        <v>665</v>
      </c>
      <c r="F7" s="241" t="s">
        <v>701</v>
      </c>
      <c r="H7" s="241" t="s">
        <v>16</v>
      </c>
      <c r="I7" s="241" t="s">
        <v>790</v>
      </c>
      <c r="J7" s="245" t="s">
        <v>39</v>
      </c>
      <c r="K7" s="244" t="s">
        <v>294</v>
      </c>
      <c r="AA7" s="249" t="e">
        <f>IF(#REF!="","",#REF!)</f>
        <v>#REF!</v>
      </c>
      <c r="AB7" s="250" t="s">
        <v>253</v>
      </c>
      <c r="AE7" s="241">
        <v>1</v>
      </c>
      <c r="AU7" s="246"/>
      <c r="AY7" s="241" t="s">
        <v>834</v>
      </c>
    </row>
    <row r="8" spans="1:51" ht="25.5" customHeight="1">
      <c r="C8" s="242" t="s">
        <v>666</v>
      </c>
      <c r="F8" s="241" t="s">
        <v>645</v>
      </c>
      <c r="H8" s="241" t="s">
        <v>17</v>
      </c>
      <c r="I8" s="241" t="s">
        <v>826</v>
      </c>
      <c r="J8" s="245" t="s">
        <v>287</v>
      </c>
      <c r="K8" s="241" t="s">
        <v>46</v>
      </c>
      <c r="AA8" s="249" t="e">
        <f>IF(#REF!="","",#REF!)</f>
        <v>#REF!</v>
      </c>
      <c r="AB8" s="250" t="s">
        <v>252</v>
      </c>
      <c r="AE8" s="241">
        <v>2</v>
      </c>
      <c r="AU8" s="246"/>
    </row>
    <row r="9" spans="1:51">
      <c r="C9" s="242" t="s">
        <v>667</v>
      </c>
      <c r="F9" s="241" t="s">
        <v>788</v>
      </c>
      <c r="H9" s="241" t="s">
        <v>19</v>
      </c>
      <c r="I9" s="244"/>
      <c r="J9" s="245" t="s">
        <v>288</v>
      </c>
      <c r="K9" s="241" t="s">
        <v>295</v>
      </c>
      <c r="AA9" s="249" t="e">
        <f>IF(#REF!="","",#REF!)</f>
        <v>#REF!</v>
      </c>
      <c r="AB9" s="250" t="s">
        <v>256</v>
      </c>
      <c r="AE9" s="241">
        <v>3</v>
      </c>
      <c r="AU9" s="246"/>
    </row>
    <row r="10" spans="1:51">
      <c r="C10" s="242" t="s">
        <v>668</v>
      </c>
      <c r="F10" s="241" t="s">
        <v>825</v>
      </c>
      <c r="H10" s="241" t="s">
        <v>20</v>
      </c>
      <c r="J10" s="245" t="s">
        <v>289</v>
      </c>
      <c r="AA10" s="249" t="str">
        <f>IF(Riesgo7!AT10="","",Riesgo7!AT10)</f>
        <v/>
      </c>
      <c r="AB10" s="250" t="s">
        <v>254</v>
      </c>
      <c r="AE10" s="241">
        <v>4</v>
      </c>
      <c r="AU10" s="246"/>
    </row>
    <row r="11" spans="1:51">
      <c r="C11" s="242" t="s">
        <v>669</v>
      </c>
      <c r="H11" s="241" t="s">
        <v>641</v>
      </c>
      <c r="J11" s="245" t="s">
        <v>290</v>
      </c>
      <c r="AA11" s="249" t="str">
        <f>IF(Riesgo8!AT10="","",Riesgo8!AT10)</f>
        <v/>
      </c>
      <c r="AB11" s="250" t="s">
        <v>654</v>
      </c>
      <c r="AE11" s="241">
        <v>5</v>
      </c>
      <c r="AU11" s="246"/>
    </row>
    <row r="12" spans="1:51">
      <c r="C12" s="242" t="s">
        <v>670</v>
      </c>
      <c r="H12" s="241" t="s">
        <v>13</v>
      </c>
      <c r="J12" s="245" t="s">
        <v>291</v>
      </c>
      <c r="AB12" s="250" t="s">
        <v>655</v>
      </c>
    </row>
    <row r="13" spans="1:51">
      <c r="C13" s="242" t="s">
        <v>671</v>
      </c>
      <c r="H13" s="241" t="s">
        <v>642</v>
      </c>
      <c r="J13" s="245" t="s">
        <v>38</v>
      </c>
      <c r="AB13" s="250" t="s">
        <v>255</v>
      </c>
    </row>
    <row r="14" spans="1:51" ht="16.5" customHeight="1">
      <c r="C14" s="256" t="s">
        <v>672</v>
      </c>
      <c r="AB14" s="257" t="s">
        <v>274</v>
      </c>
    </row>
    <row r="15" spans="1:51" ht="25.5">
      <c r="C15" s="242" t="s">
        <v>673</v>
      </c>
      <c r="AB15" s="241" t="s">
        <v>651</v>
      </c>
    </row>
    <row r="16" spans="1:51" ht="25.5">
      <c r="C16" s="242" t="s">
        <v>835</v>
      </c>
    </row>
    <row r="17" spans="3:28">
      <c r="C17" s="242" t="s">
        <v>674</v>
      </c>
      <c r="AB17" s="250" t="s">
        <v>656</v>
      </c>
    </row>
    <row r="18" spans="3:28">
      <c r="C18" s="242" t="s">
        <v>675</v>
      </c>
      <c r="AB18" s="250" t="s">
        <v>257</v>
      </c>
    </row>
    <row r="19" spans="3:28">
      <c r="C19" s="242" t="s">
        <v>676</v>
      </c>
      <c r="AB19" s="257" t="s">
        <v>657</v>
      </c>
    </row>
    <row r="20" spans="3:28" ht="16.5" customHeight="1">
      <c r="C20" s="242" t="s">
        <v>677</v>
      </c>
      <c r="AB20" s="250" t="s">
        <v>658</v>
      </c>
    </row>
    <row r="21" spans="3:28">
      <c r="C21" s="242" t="s">
        <v>678</v>
      </c>
      <c r="AB21" s="250" t="s">
        <v>259</v>
      </c>
    </row>
    <row r="22" spans="3:28">
      <c r="C22" s="242" t="s">
        <v>679</v>
      </c>
      <c r="AB22" s="250" t="s">
        <v>258</v>
      </c>
    </row>
    <row r="23" spans="3:28">
      <c r="C23" s="242" t="s">
        <v>680</v>
      </c>
      <c r="AB23" s="250" t="s">
        <v>260</v>
      </c>
    </row>
    <row r="24" spans="3:28">
      <c r="C24" s="242" t="s">
        <v>681</v>
      </c>
      <c r="AB24" s="250" t="s">
        <v>261</v>
      </c>
    </row>
    <row r="25" spans="3:28">
      <c r="C25" s="242" t="s">
        <v>682</v>
      </c>
      <c r="AB25" s="250" t="s">
        <v>262</v>
      </c>
    </row>
    <row r="26" spans="3:28" ht="25.5">
      <c r="C26" s="242" t="s">
        <v>683</v>
      </c>
      <c r="AB26" s="241" t="s">
        <v>263</v>
      </c>
    </row>
    <row r="27" spans="3:28">
      <c r="C27" s="242" t="s">
        <v>684</v>
      </c>
      <c r="AB27" s="250" t="s">
        <v>649</v>
      </c>
    </row>
    <row r="28" spans="3:28" ht="25.5">
      <c r="C28" s="242" t="s">
        <v>836</v>
      </c>
      <c r="AB28" s="250" t="s">
        <v>264</v>
      </c>
    </row>
    <row r="29" spans="3:28" ht="25.5">
      <c r="C29" s="242" t="s">
        <v>837</v>
      </c>
      <c r="AB29" s="241" t="s">
        <v>265</v>
      </c>
    </row>
    <row r="30" spans="3:28" ht="25.5">
      <c r="C30" s="242" t="s">
        <v>838</v>
      </c>
    </row>
    <row r="31" spans="3:28" ht="25.5">
      <c r="C31" s="242" t="s">
        <v>685</v>
      </c>
      <c r="AB31" s="250" t="s">
        <v>650</v>
      </c>
    </row>
    <row r="32" spans="3:28" ht="25.5">
      <c r="C32" s="242" t="s">
        <v>686</v>
      </c>
      <c r="AB32" s="250" t="s">
        <v>266</v>
      </c>
    </row>
    <row r="33" spans="3:28" ht="25.5">
      <c r="C33" s="242" t="s">
        <v>687</v>
      </c>
      <c r="AB33" s="250" t="s">
        <v>267</v>
      </c>
    </row>
    <row r="34" spans="3:28" ht="25.5">
      <c r="C34" s="242" t="s">
        <v>688</v>
      </c>
      <c r="AB34" s="250" t="s">
        <v>268</v>
      </c>
    </row>
    <row r="35" spans="3:28" ht="25.5">
      <c r="C35" s="242" t="s">
        <v>689</v>
      </c>
      <c r="AB35" s="250" t="s">
        <v>659</v>
      </c>
    </row>
    <row r="36" spans="3:28" ht="25.5">
      <c r="C36" s="242" t="s">
        <v>690</v>
      </c>
      <c r="AB36" s="241" t="s">
        <v>269</v>
      </c>
    </row>
    <row r="37" spans="3:28" ht="25.5">
      <c r="C37" s="242" t="s">
        <v>691</v>
      </c>
      <c r="AB37" s="250" t="s">
        <v>652</v>
      </c>
    </row>
    <row r="38" spans="3:28" ht="25.5">
      <c r="C38" s="242" t="s">
        <v>692</v>
      </c>
      <c r="AB38" s="250" t="s">
        <v>270</v>
      </c>
    </row>
    <row r="39" spans="3:28" ht="25.5">
      <c r="C39" s="242" t="s">
        <v>693</v>
      </c>
      <c r="AB39" s="250" t="s">
        <v>271</v>
      </c>
    </row>
    <row r="40" spans="3:28" ht="38.25">
      <c r="C40" s="242" t="s">
        <v>694</v>
      </c>
      <c r="AB40" s="250" t="s">
        <v>653</v>
      </c>
    </row>
    <row r="41" spans="3:28" ht="38.25">
      <c r="C41" s="242" t="s">
        <v>695</v>
      </c>
      <c r="AB41" s="250" t="s">
        <v>272</v>
      </c>
    </row>
    <row r="42" spans="3:28" ht="38.25">
      <c r="C42" s="242" t="s">
        <v>696</v>
      </c>
      <c r="AB42" s="241" t="s">
        <v>273</v>
      </c>
    </row>
    <row r="43" spans="3:28">
      <c r="C43" s="242" t="s">
        <v>697</v>
      </c>
    </row>
    <row r="44" spans="3:28" ht="25.5">
      <c r="C44" s="242" t="s">
        <v>698</v>
      </c>
    </row>
    <row r="45" spans="3:28">
      <c r="C45" s="242" t="s">
        <v>699</v>
      </c>
    </row>
    <row r="46" spans="3:28" ht="25.5">
      <c r="C46" s="242" t="s">
        <v>700</v>
      </c>
    </row>
    <row r="47" spans="3:28" ht="25.5">
      <c r="C47" s="258" t="s">
        <v>713</v>
      </c>
    </row>
  </sheetData>
  <sheetProtection algorithmName="SHA-512" hashValue="kz3qYTjMrUyPehdHaAglU/SgeFPIehSf06622XgBO/h4TiA2xYvB7KkbifPOGNm8M4Y185eqqkca7cRCooJmJw==" saltValue="6FoA/G5gXs11rRZILc0bnA==" spinCount="100000" sheet="1" objects="1" scenarios="1"/>
  <sortState xmlns:xlrd2="http://schemas.microsoft.com/office/spreadsheetml/2017/richdata2" ref="AB2:AB47">
    <sortCondition ref="AB2:AB47"/>
  </sortState>
  <customSheetViews>
    <customSheetView guid="{329F5593-0D6B-4C21-9FD0-52C333171BDF}" scale="70">
      <pane xSplit="2" ySplit="1" topLeftCell="Q2" activePane="bottomRight" state="frozen"/>
      <selection pane="bottomRight" activeCell="AE4" sqref="AE4"/>
      <pageMargins left="0.7" right="0.7" top="0.75" bottom="0.75" header="0.3" footer="0.3"/>
      <pageSetup orientation="portrait" horizontalDpi="4294967294" verticalDpi="4294967294" r:id="rId1"/>
    </customSheetView>
  </customSheetViews>
  <pageMargins left="0.7" right="0.7" top="0.75" bottom="0.75" header="0.3" footer="0.3"/>
  <pageSetup orientation="portrait" horizontalDpi="4294967294" verticalDpi="4294967294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>
    <tabColor rgb="FF0070C0"/>
  </sheetPr>
  <dimension ref="A1:CE197"/>
  <sheetViews>
    <sheetView showGridLines="0" view="pageBreakPreview" topLeftCell="C1" zoomScale="75" zoomScaleNormal="75" zoomScaleSheetLayoutView="75" zoomScalePageLayoutView="70" workbookViewId="0">
      <selection activeCell="P1" sqref="P1:BG4"/>
    </sheetView>
  </sheetViews>
  <sheetFormatPr baseColWidth="10" defaultColWidth="11.5703125" defaultRowHeight="15"/>
  <cols>
    <col min="1" max="1" width="2.85546875" style="160" hidden="1" customWidth="1"/>
    <col min="2" max="2" width="2.42578125" style="160" hidden="1" customWidth="1"/>
    <col min="3" max="3" width="3.85546875" style="160" customWidth="1"/>
    <col min="4" max="4" width="2.28515625" style="160" customWidth="1"/>
    <col min="5" max="5" width="24" style="160" bestFit="1" customWidth="1"/>
    <col min="6" max="6" width="9.7109375" style="160" customWidth="1"/>
    <col min="7" max="7" width="2.42578125" style="160" bestFit="1" customWidth="1"/>
    <col min="8" max="8" width="10.85546875" style="160" customWidth="1"/>
    <col min="9" max="9" width="13.140625" style="160" customWidth="1"/>
    <col min="10" max="10" width="9.5703125" style="160" customWidth="1"/>
    <col min="11" max="11" width="5" style="160" customWidth="1"/>
    <col min="12" max="12" width="3.28515625" style="160" customWidth="1"/>
    <col min="13" max="15" width="4.7109375" style="160" customWidth="1"/>
    <col min="16" max="16" width="2.7109375" style="160" customWidth="1"/>
    <col min="17" max="18" width="5.28515625" style="160" customWidth="1"/>
    <col min="19" max="19" width="3.7109375" style="160" customWidth="1"/>
    <col min="20" max="20" width="2.7109375" style="160" customWidth="1"/>
    <col min="21" max="21" width="4.28515625" style="160" customWidth="1"/>
    <col min="22" max="22" width="3.7109375" style="160" customWidth="1"/>
    <col min="23" max="23" width="2.7109375" style="160" customWidth="1"/>
    <col min="24" max="24" width="5.140625" style="160" customWidth="1"/>
    <col min="25" max="25" width="4.42578125" style="160" customWidth="1"/>
    <col min="26" max="26" width="4.140625" style="160" customWidth="1"/>
    <col min="27" max="27" width="4.42578125" style="160" customWidth="1"/>
    <col min="28" max="28" width="6" style="160" customWidth="1"/>
    <col min="29" max="29" width="3" style="160" customWidth="1"/>
    <col min="30" max="30" width="2.7109375" style="160" customWidth="1"/>
    <col min="31" max="31" width="9" style="160" customWidth="1"/>
    <col min="32" max="32" width="3.85546875" style="160" customWidth="1"/>
    <col min="33" max="33" width="5.28515625" style="160" customWidth="1"/>
    <col min="34" max="34" width="5.7109375" style="160" customWidth="1"/>
    <col min="35" max="35" width="4.85546875" style="160" customWidth="1"/>
    <col min="36" max="36" width="9.5703125" style="160" customWidth="1"/>
    <col min="37" max="37" width="2.42578125" style="160" bestFit="1" customWidth="1"/>
    <col min="38" max="38" width="8.5703125" style="160" bestFit="1" customWidth="1"/>
    <col min="39" max="39" width="4.140625" style="160" customWidth="1"/>
    <col min="40" max="40" width="12.7109375" style="160" customWidth="1"/>
    <col min="41" max="42" width="3.5703125" style="160" bestFit="1" customWidth="1"/>
    <col min="43" max="43" width="6" style="160" bestFit="1" customWidth="1"/>
    <col min="44" max="45" width="4" style="160" customWidth="1"/>
    <col min="46" max="46" width="2" style="160" customWidth="1"/>
    <col min="47" max="47" width="7" style="160" customWidth="1"/>
    <col min="48" max="48" width="0.42578125" style="160" customWidth="1"/>
    <col min="49" max="49" width="1" style="160" customWidth="1"/>
    <col min="50" max="50" width="2.28515625" style="160" customWidth="1"/>
    <col min="51" max="51" width="1.7109375" style="160" customWidth="1"/>
    <col min="52" max="52" width="1.85546875" style="160" customWidth="1"/>
    <col min="53" max="53" width="1.42578125" style="160" customWidth="1"/>
    <col min="54" max="54" width="2.7109375" style="160" customWidth="1"/>
    <col min="55" max="55" width="2.28515625" style="160" customWidth="1"/>
    <col min="56" max="56" width="0.7109375" style="160" customWidth="1"/>
    <col min="57" max="57" width="2" style="160" customWidth="1"/>
    <col min="58" max="58" width="2.7109375" style="160" customWidth="1"/>
    <col min="59" max="59" width="0.7109375" style="160" customWidth="1"/>
    <col min="60" max="60" width="6.5703125" style="160" customWidth="1"/>
    <col min="61" max="61" width="3" style="160" customWidth="1"/>
    <col min="62" max="62" width="4.85546875" style="160" customWidth="1"/>
    <col min="63" max="64" width="3.7109375" style="160" customWidth="1"/>
    <col min="65" max="65" width="15.42578125" style="160" bestFit="1" customWidth="1"/>
    <col min="66" max="66" width="16.140625" style="160" bestFit="1" customWidth="1"/>
    <col min="67" max="67" width="10.5703125" style="160" bestFit="1" customWidth="1"/>
    <col min="68" max="68" width="13.28515625" style="160" bestFit="1" customWidth="1"/>
    <col min="69" max="69" width="9.7109375" style="160" bestFit="1" customWidth="1"/>
    <col min="70" max="70" width="11.140625" style="160" bestFit="1" customWidth="1"/>
    <col min="71" max="76" width="16.28515625" style="160" customWidth="1"/>
    <col min="77" max="77" width="11.5703125" style="160" customWidth="1"/>
    <col min="78" max="78" width="1.85546875" style="160" bestFit="1" customWidth="1"/>
    <col min="79" max="83" width="11.5703125" style="160" customWidth="1"/>
    <col min="84" max="16384" width="11.5703125" style="160"/>
  </cols>
  <sheetData>
    <row r="1" spans="1:59" ht="15.6" customHeight="1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  <c r="P1" s="524" t="s">
        <v>463</v>
      </c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5"/>
      <c r="BF1" s="525"/>
      <c r="BG1" s="526"/>
    </row>
    <row r="2" spans="1:59" ht="15.6" customHeight="1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7"/>
      <c r="P2" s="527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9"/>
    </row>
    <row r="3" spans="1:59" ht="15.6" customHeigh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  <c r="P3" s="527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9"/>
    </row>
    <row r="4" spans="1:59" ht="23.25" customHeight="1" thickBot="1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0"/>
      <c r="P4" s="530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2"/>
    </row>
    <row r="5" spans="1:59" ht="15.6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3"/>
    </row>
    <row r="6" spans="1:59" ht="31.15" customHeight="1">
      <c r="A6" s="161"/>
      <c r="B6" s="162"/>
      <c r="C6" s="8"/>
      <c r="D6" s="474" t="s">
        <v>4</v>
      </c>
      <c r="E6" s="474"/>
      <c r="F6" s="474"/>
      <c r="G6" s="474"/>
      <c r="H6" s="162"/>
      <c r="I6" s="162"/>
      <c r="J6" s="8"/>
      <c r="K6" s="431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3"/>
      <c r="BE6" s="162"/>
      <c r="BF6" s="162"/>
      <c r="BG6" s="163"/>
    </row>
    <row r="7" spans="1:59" ht="11.45" customHeight="1">
      <c r="A7" s="161"/>
      <c r="B7" s="162"/>
      <c r="C7" s="8"/>
      <c r="D7" s="8"/>
      <c r="E7" s="8"/>
      <c r="F7" s="8"/>
      <c r="G7" s="162"/>
      <c r="H7" s="8"/>
      <c r="I7" s="8"/>
      <c r="J7" s="8"/>
      <c r="K7" s="162"/>
      <c r="L7" s="162"/>
      <c r="M7" s="162"/>
      <c r="N7" s="162"/>
      <c r="O7" s="8"/>
      <c r="P7" s="271"/>
      <c r="Q7" s="271"/>
      <c r="R7" s="271"/>
      <c r="S7" s="271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3"/>
    </row>
    <row r="8" spans="1:59" ht="31.15" customHeight="1">
      <c r="A8" s="161"/>
      <c r="B8" s="162"/>
      <c r="C8" s="8"/>
      <c r="D8" s="474" t="s">
        <v>462</v>
      </c>
      <c r="E8" s="474"/>
      <c r="F8" s="474"/>
      <c r="G8" s="474"/>
      <c r="H8" s="162"/>
      <c r="I8" s="162"/>
      <c r="J8" s="10"/>
      <c r="K8" s="431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3"/>
      <c r="BE8" s="162"/>
      <c r="BF8" s="162"/>
      <c r="BG8" s="163"/>
    </row>
    <row r="9" spans="1:59" ht="11.45" customHeight="1">
      <c r="A9" s="161"/>
      <c r="B9" s="162"/>
      <c r="C9" s="8"/>
      <c r="D9" s="271"/>
      <c r="E9" s="271"/>
      <c r="F9" s="271"/>
      <c r="G9" s="271"/>
      <c r="H9" s="162"/>
      <c r="I9" s="162"/>
      <c r="J9" s="1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99"/>
      <c r="AM9" s="270"/>
      <c r="AN9" s="270"/>
      <c r="AO9" s="270"/>
      <c r="AP9" s="291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162"/>
      <c r="BF9" s="162"/>
      <c r="BG9" s="163"/>
    </row>
    <row r="10" spans="1:59" ht="33.75" customHeight="1">
      <c r="A10" s="161"/>
      <c r="B10" s="162"/>
      <c r="C10" s="8"/>
      <c r="D10" s="474" t="s">
        <v>241</v>
      </c>
      <c r="E10" s="474"/>
      <c r="F10" s="474"/>
      <c r="G10" s="474"/>
      <c r="H10" s="474"/>
      <c r="I10" s="474"/>
      <c r="J10" s="10"/>
      <c r="K10" s="431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3"/>
      <c r="AM10" s="10"/>
      <c r="AN10" s="381" t="s">
        <v>785</v>
      </c>
      <c r="AO10" s="381"/>
      <c r="AP10" s="381"/>
      <c r="AQ10" s="381"/>
      <c r="AR10" s="10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162"/>
      <c r="BF10" s="162"/>
      <c r="BG10" s="163"/>
    </row>
    <row r="11" spans="1:59" ht="15.75" customHeight="1">
      <c r="A11" s="161"/>
      <c r="B11" s="162"/>
      <c r="C11" s="8"/>
      <c r="D11" s="8"/>
      <c r="E11" s="8"/>
      <c r="F11" s="271"/>
      <c r="G11" s="271"/>
      <c r="H11" s="271"/>
      <c r="I11" s="271"/>
      <c r="J11" s="1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99"/>
      <c r="AM11" s="270"/>
      <c r="AN11" s="270"/>
      <c r="AO11" s="270"/>
      <c r="AP11" s="291"/>
      <c r="AQ11" s="270"/>
      <c r="AR11" s="270"/>
      <c r="AS11" s="496" t="s">
        <v>3</v>
      </c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162"/>
      <c r="BG11" s="163"/>
    </row>
    <row r="12" spans="1:59" ht="15.75">
      <c r="A12" s="161"/>
      <c r="B12" s="162"/>
      <c r="C12" s="8"/>
      <c r="D12" s="8"/>
      <c r="E12" s="8"/>
      <c r="F12" s="271"/>
      <c r="G12" s="271"/>
      <c r="H12" s="271"/>
      <c r="I12" s="271"/>
      <c r="J12" s="1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99"/>
      <c r="AM12" s="270"/>
      <c r="AN12" s="270"/>
      <c r="AO12" s="270"/>
      <c r="AP12" s="291"/>
      <c r="AQ12" s="270"/>
      <c r="AR12" s="270"/>
      <c r="AS12" s="270"/>
      <c r="AT12" s="270"/>
      <c r="AU12" s="270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62"/>
      <c r="BG12" s="163"/>
    </row>
    <row r="13" spans="1:59" ht="31.15" customHeight="1">
      <c r="A13" s="161"/>
      <c r="B13" s="162"/>
      <c r="C13" s="8"/>
      <c r="D13" s="162"/>
      <c r="E13" s="12"/>
      <c r="F13" s="12"/>
      <c r="G13" s="12"/>
      <c r="H13" s="12"/>
      <c r="I13" s="12"/>
      <c r="J13" s="12"/>
      <c r="K13" s="162"/>
      <c r="L13" s="12"/>
      <c r="M13" s="434" t="s">
        <v>36</v>
      </c>
      <c r="N13" s="434"/>
      <c r="O13" s="434"/>
      <c r="P13" s="434"/>
      <c r="Q13" s="434"/>
      <c r="R13" s="434"/>
      <c r="S13" s="434"/>
      <c r="T13" s="434"/>
      <c r="U13" s="12"/>
      <c r="V13" s="431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3"/>
      <c r="AK13" s="280">
        <f>IF(V13=Datos!B2,1,IF(V13=Datos!B3,5,IF(V13=Datos!B4,3,IF(V13=Datos!B5,4,IF(V13=Datos!B6,5,"")))))</f>
        <v>5</v>
      </c>
      <c r="AL13" s="280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270"/>
      <c r="AX13" s="270"/>
      <c r="AY13" s="270"/>
      <c r="AZ13" s="270"/>
      <c r="BA13" s="270"/>
      <c r="BB13" s="270"/>
      <c r="BC13" s="270"/>
      <c r="BD13" s="270"/>
      <c r="BE13" s="162"/>
      <c r="BF13" s="162"/>
      <c r="BG13" s="163"/>
    </row>
    <row r="14" spans="1:59" ht="15.6" customHeight="1" thickBot="1">
      <c r="A14" s="158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</row>
    <row r="15" spans="1:59" ht="32.450000000000003" customHeight="1" thickBot="1">
      <c r="A15" s="389" t="s">
        <v>5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1"/>
    </row>
    <row r="16" spans="1:59" ht="24.75" customHeight="1">
      <c r="A16" s="273"/>
      <c r="B16" s="274"/>
      <c r="C16" s="274"/>
      <c r="D16" s="494" t="s">
        <v>242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162"/>
      <c r="BG16" s="163"/>
    </row>
    <row r="17" spans="1:60" ht="27" customHeight="1">
      <c r="A17" s="273"/>
      <c r="B17" s="274"/>
      <c r="C17" s="274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109"/>
      <c r="BE17" s="162"/>
      <c r="BF17" s="162"/>
      <c r="BG17" s="163"/>
    </row>
    <row r="18" spans="1:60" s="192" customFormat="1" ht="27" customHeight="1">
      <c r="A18" s="152"/>
      <c r="B18" s="150"/>
      <c r="C18" s="15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BG18" s="165"/>
    </row>
    <row r="19" spans="1:60" ht="36" customHeight="1">
      <c r="A19" s="161"/>
      <c r="B19" s="13"/>
      <c r="C19" s="13"/>
      <c r="D19" s="495" t="s">
        <v>787</v>
      </c>
      <c r="E19" s="495"/>
      <c r="F19" s="495"/>
      <c r="G19" s="495"/>
      <c r="H19" s="495"/>
      <c r="I19" s="492" t="s">
        <v>786</v>
      </c>
      <c r="J19" s="492"/>
      <c r="K19" s="492"/>
      <c r="L19" s="492"/>
      <c r="M19" s="492"/>
      <c r="N19" s="492"/>
      <c r="O19" s="436" t="s">
        <v>21</v>
      </c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296"/>
      <c r="AM19" s="113"/>
      <c r="AN19" s="113"/>
      <c r="AO19" s="436" t="str">
        <f>IF(AK13=4,"Liste los activos de información afectados","")</f>
        <v/>
      </c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163"/>
    </row>
    <row r="20" spans="1:60" s="164" customFormat="1" ht="26.25" customHeight="1">
      <c r="A20" s="166"/>
      <c r="D20" s="435"/>
      <c r="E20" s="435"/>
      <c r="F20" s="435"/>
      <c r="G20" s="435"/>
      <c r="H20" s="435"/>
      <c r="I20" s="109"/>
      <c r="J20" s="435"/>
      <c r="K20" s="435"/>
      <c r="L20" s="435"/>
      <c r="M20" s="109"/>
      <c r="N20" s="109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16"/>
      <c r="BE20" s="114"/>
      <c r="BF20" s="114"/>
      <c r="BG20" s="115"/>
      <c r="BH20" s="160"/>
    </row>
    <row r="21" spans="1:60" ht="19.5" customHeight="1">
      <c r="A21" s="161"/>
      <c r="B21" s="167"/>
      <c r="C21" s="167"/>
      <c r="D21" s="111"/>
      <c r="E21" s="111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162"/>
      <c r="BE21" s="162"/>
      <c r="BF21" s="162"/>
      <c r="BG21" s="163"/>
    </row>
    <row r="22" spans="1:60" ht="15.6" customHeight="1">
      <c r="A22" s="161"/>
      <c r="B22" s="167"/>
      <c r="C22" s="167"/>
      <c r="D22" s="111"/>
      <c r="E22" s="111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162"/>
      <c r="BE22" s="162"/>
      <c r="BF22" s="162"/>
      <c r="BG22" s="163"/>
    </row>
    <row r="23" spans="1:60" ht="15" customHeight="1">
      <c r="A23" s="161"/>
      <c r="B23" s="167"/>
      <c r="C23" s="167"/>
      <c r="D23" s="111"/>
      <c r="E23" s="111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162"/>
      <c r="BE23" s="162"/>
      <c r="BF23" s="162"/>
      <c r="BG23" s="163"/>
    </row>
    <row r="24" spans="1:60" ht="15.6" customHeight="1">
      <c r="A24" s="161"/>
      <c r="B24" s="167"/>
      <c r="C24" s="167"/>
      <c r="D24" s="493" t="s">
        <v>35</v>
      </c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162"/>
      <c r="BG24" s="163"/>
    </row>
    <row r="25" spans="1:60" ht="31.9" customHeight="1">
      <c r="A25" s="161"/>
      <c r="B25" s="167"/>
      <c r="C25" s="167"/>
      <c r="D25" s="501" t="str">
        <f>CONCATENATE(D20," ",J20," ",O20)</f>
        <v xml:space="preserve">  </v>
      </c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14"/>
      <c r="BE25" s="162"/>
      <c r="BF25" s="162"/>
      <c r="BG25" s="163"/>
    </row>
    <row r="26" spans="1:60" ht="15" customHeight="1">
      <c r="A26" s="161"/>
      <c r="B26" s="162"/>
      <c r="C26" s="162"/>
      <c r="D26" s="162"/>
      <c r="E26" s="167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62"/>
      <c r="BC26" s="162"/>
      <c r="BD26" s="162"/>
      <c r="BE26" s="162"/>
      <c r="BF26" s="162"/>
      <c r="BG26" s="163"/>
    </row>
    <row r="27" spans="1:60" ht="15" customHeight="1">
      <c r="A27" s="161"/>
      <c r="B27" s="162"/>
      <c r="C27" s="162"/>
      <c r="D27" s="497" t="s">
        <v>345</v>
      </c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15"/>
      <c r="AO27" s="498" t="s">
        <v>789</v>
      </c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15"/>
      <c r="BE27" s="162"/>
      <c r="BF27" s="162"/>
      <c r="BG27" s="163"/>
    </row>
    <row r="28" spans="1:60" ht="31.15" customHeight="1">
      <c r="A28" s="161"/>
      <c r="B28" s="162"/>
      <c r="C28" s="162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162"/>
      <c r="BE28" s="162"/>
      <c r="BF28" s="162"/>
      <c r="BG28" s="163"/>
    </row>
    <row r="29" spans="1:60" ht="15.6" customHeight="1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3"/>
    </row>
    <row r="30" spans="1:60" ht="31.15" customHeight="1">
      <c r="A30" s="161"/>
      <c r="B30" s="162"/>
      <c r="C30" s="162"/>
      <c r="D30" s="407" t="s">
        <v>246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162"/>
      <c r="BE30" s="162"/>
      <c r="BF30" s="162"/>
      <c r="BG30" s="163"/>
    </row>
    <row r="31" spans="1:60" ht="15.6" customHeight="1">
      <c r="A31" s="161"/>
      <c r="B31" s="162"/>
      <c r="C31" s="162"/>
      <c r="D31" s="401" t="s">
        <v>37</v>
      </c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3"/>
      <c r="Y31" s="499" t="s">
        <v>40</v>
      </c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162"/>
      <c r="BE31" s="162"/>
      <c r="BF31" s="162"/>
      <c r="BG31" s="163"/>
    </row>
    <row r="32" spans="1:60" ht="15.6" customHeight="1">
      <c r="A32" s="161"/>
      <c r="B32" s="162"/>
      <c r="C32" s="162"/>
      <c r="D32" s="401" t="str">
        <f>IF(OR($AK$13=4,$AK$13=5),"Amenaza","Agente generador interno")</f>
        <v>Amenaza</v>
      </c>
      <c r="E32" s="402"/>
      <c r="F32" s="402"/>
      <c r="G32" s="402"/>
      <c r="H32" s="402"/>
      <c r="I32" s="403"/>
      <c r="J32" s="401" t="str">
        <f>IF(OR($AK$13=4,$AK$13=5),"Vulnerabilidad","Causa")</f>
        <v>Vulnerabilidad</v>
      </c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3"/>
      <c r="Y32" s="407" t="str">
        <f>IF(OR($AK$13=4,$AK$13=5),"Amenaza","Agente generador externo")</f>
        <v>Amenaza</v>
      </c>
      <c r="Z32" s="407"/>
      <c r="AA32" s="407"/>
      <c r="AB32" s="407"/>
      <c r="AC32" s="407"/>
      <c r="AD32" s="407"/>
      <c r="AE32" s="407"/>
      <c r="AF32" s="407"/>
      <c r="AG32" s="407"/>
      <c r="AH32" s="407"/>
      <c r="AI32" s="401" t="str">
        <f>IF(OR($AK$13=4,$AK$13=5),"Vulnerabilidad","Causa")</f>
        <v>Vulnerabilidad</v>
      </c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3"/>
      <c r="BD32" s="162"/>
      <c r="BE32" s="162"/>
      <c r="BF32" s="162"/>
      <c r="BG32" s="163"/>
    </row>
    <row r="33" spans="1:79" ht="20.25" customHeight="1">
      <c r="A33" s="161"/>
      <c r="B33" s="162"/>
      <c r="C33" s="162"/>
      <c r="D33" s="400"/>
      <c r="E33" s="400"/>
      <c r="F33" s="400"/>
      <c r="G33" s="400"/>
      <c r="H33" s="400"/>
      <c r="I33" s="400"/>
      <c r="J33" s="517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9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475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7"/>
      <c r="BD33" s="162"/>
      <c r="BE33" s="162"/>
      <c r="BF33" s="162"/>
      <c r="BG33" s="163"/>
    </row>
    <row r="34" spans="1:79" ht="21" customHeight="1">
      <c r="A34" s="161"/>
      <c r="B34" s="162"/>
      <c r="C34" s="162"/>
      <c r="D34" s="400"/>
      <c r="E34" s="400"/>
      <c r="F34" s="400"/>
      <c r="G34" s="400"/>
      <c r="H34" s="400"/>
      <c r="I34" s="400"/>
      <c r="J34" s="517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9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475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7"/>
      <c r="BD34" s="162"/>
      <c r="BE34" s="162"/>
      <c r="BF34" s="162"/>
      <c r="BG34" s="163"/>
    </row>
    <row r="35" spans="1:79" ht="17.25" customHeight="1">
      <c r="A35" s="161"/>
      <c r="B35" s="162"/>
      <c r="C35" s="162"/>
      <c r="D35" s="400"/>
      <c r="E35" s="400"/>
      <c r="F35" s="400"/>
      <c r="G35" s="400"/>
      <c r="H35" s="400"/>
      <c r="I35" s="400"/>
      <c r="J35" s="517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9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475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7"/>
      <c r="BD35" s="162"/>
      <c r="BE35" s="162"/>
      <c r="BF35" s="162"/>
      <c r="BG35" s="163"/>
    </row>
    <row r="36" spans="1:79">
      <c r="A36" s="161"/>
      <c r="B36" s="162"/>
      <c r="C36" s="162"/>
      <c r="D36" s="400"/>
      <c r="E36" s="400"/>
      <c r="F36" s="400"/>
      <c r="G36" s="400"/>
      <c r="H36" s="400"/>
      <c r="I36" s="400"/>
      <c r="J36" s="517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9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475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7"/>
      <c r="BD36" s="162"/>
      <c r="BE36" s="162"/>
      <c r="BF36" s="162"/>
      <c r="BG36" s="163"/>
    </row>
    <row r="37" spans="1:79">
      <c r="A37" s="161"/>
      <c r="B37" s="162"/>
      <c r="C37" s="162"/>
      <c r="D37" s="400"/>
      <c r="E37" s="400"/>
      <c r="F37" s="400"/>
      <c r="G37" s="400"/>
      <c r="H37" s="400"/>
      <c r="I37" s="400"/>
      <c r="J37" s="517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9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475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7"/>
      <c r="BD37" s="162"/>
      <c r="BE37" s="162"/>
      <c r="BF37" s="162"/>
      <c r="BG37" s="163"/>
    </row>
    <row r="38" spans="1:79" ht="15" customHeight="1">
      <c r="A38" s="161"/>
      <c r="B38" s="162"/>
      <c r="C38" s="162"/>
      <c r="D38" s="407" t="s">
        <v>275</v>
      </c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162"/>
      <c r="BE38" s="162"/>
      <c r="BF38" s="162"/>
      <c r="BG38" s="163"/>
      <c r="BN38" s="168"/>
      <c r="BO38" s="168"/>
      <c r="BP38" s="168"/>
      <c r="BQ38" s="168"/>
      <c r="BR38" s="168"/>
      <c r="BS38" s="168"/>
      <c r="BT38" s="168"/>
      <c r="BU38" s="162"/>
      <c r="BV38" s="162"/>
      <c r="BW38" s="162"/>
      <c r="BX38" s="162"/>
      <c r="BY38" s="162"/>
      <c r="BZ38" s="162"/>
      <c r="CA38" s="162"/>
    </row>
    <row r="39" spans="1:79" ht="15" customHeight="1">
      <c r="A39" s="161"/>
      <c r="B39" s="162"/>
      <c r="C39" s="162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162"/>
      <c r="BE39" s="162"/>
      <c r="BF39" s="162"/>
      <c r="BG39" s="163"/>
      <c r="BN39" s="168"/>
      <c r="BO39" s="168"/>
      <c r="BP39" s="168"/>
      <c r="BQ39" s="168"/>
      <c r="BR39" s="168"/>
      <c r="BS39" s="168"/>
      <c r="BT39" s="168"/>
      <c r="BU39" s="162"/>
      <c r="BV39" s="162"/>
      <c r="BW39" s="162"/>
      <c r="BX39" s="162"/>
      <c r="BY39" s="162"/>
      <c r="BZ39" s="162"/>
      <c r="CA39" s="162"/>
    </row>
    <row r="40" spans="1:79">
      <c r="A40" s="161"/>
      <c r="B40" s="162"/>
      <c r="C40" s="162"/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30"/>
      <c r="BD40" s="162"/>
      <c r="BE40" s="162"/>
      <c r="BF40" s="162"/>
      <c r="BG40" s="163"/>
      <c r="BN40" s="168"/>
      <c r="BO40" s="168"/>
      <c r="BP40" s="168"/>
      <c r="BQ40" s="168"/>
      <c r="BR40" s="168"/>
      <c r="BS40" s="168"/>
      <c r="BT40" s="168"/>
      <c r="BU40" s="162"/>
      <c r="BV40" s="162"/>
      <c r="BW40" s="162"/>
      <c r="BX40" s="162"/>
      <c r="BY40" s="162"/>
      <c r="BZ40" s="162"/>
      <c r="CA40" s="162"/>
    </row>
    <row r="41" spans="1:79" ht="15" customHeight="1">
      <c r="A41" s="161"/>
      <c r="B41" s="162"/>
      <c r="C41" s="162"/>
      <c r="D41" s="428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30"/>
      <c r="BD41" s="162"/>
      <c r="BE41" s="162"/>
      <c r="BF41" s="162"/>
      <c r="BG41" s="163"/>
      <c r="BN41" s="168"/>
      <c r="BO41" s="168"/>
      <c r="BP41" s="168"/>
      <c r="BQ41" s="168"/>
      <c r="BR41" s="168"/>
      <c r="BS41" s="168"/>
      <c r="BT41" s="168"/>
      <c r="BU41" s="162"/>
      <c r="BV41" s="162"/>
      <c r="BW41" s="162"/>
      <c r="BX41" s="162"/>
      <c r="BY41" s="162"/>
      <c r="BZ41" s="162"/>
      <c r="CA41" s="162"/>
    </row>
    <row r="42" spans="1:79" ht="15" customHeight="1">
      <c r="A42" s="161"/>
      <c r="B42" s="162"/>
      <c r="C42" s="162"/>
      <c r="D42" s="428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30"/>
      <c r="BD42" s="162"/>
      <c r="BE42" s="162"/>
      <c r="BF42" s="162"/>
      <c r="BG42" s="163"/>
      <c r="BN42" s="168"/>
      <c r="BO42" s="168"/>
      <c r="BP42" s="168"/>
      <c r="BQ42" s="168"/>
      <c r="BR42" s="168"/>
      <c r="BS42" s="168"/>
      <c r="BT42" s="168"/>
      <c r="BU42" s="162"/>
      <c r="BV42" s="162"/>
      <c r="BW42" s="162"/>
      <c r="BX42" s="162"/>
      <c r="BY42" s="162"/>
      <c r="BZ42" s="162"/>
      <c r="CA42" s="162"/>
    </row>
    <row r="43" spans="1:79" ht="15" customHeight="1">
      <c r="A43" s="161"/>
      <c r="B43" s="162"/>
      <c r="C43" s="162"/>
      <c r="D43" s="428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30"/>
      <c r="BD43" s="162"/>
      <c r="BE43" s="162"/>
      <c r="BF43" s="162"/>
      <c r="BG43" s="163"/>
      <c r="BN43" s="168"/>
      <c r="BO43" s="168"/>
      <c r="BP43" s="168"/>
      <c r="BQ43" s="168"/>
      <c r="BR43" s="168"/>
      <c r="BS43" s="168"/>
      <c r="BT43" s="168"/>
      <c r="BU43" s="162"/>
      <c r="BV43" s="162"/>
      <c r="BW43" s="162"/>
      <c r="BX43" s="162"/>
      <c r="BY43" s="162"/>
      <c r="BZ43" s="162"/>
      <c r="CA43" s="162"/>
    </row>
    <row r="44" spans="1:79" ht="15" customHeight="1">
      <c r="A44" s="161"/>
      <c r="B44" s="162"/>
      <c r="C44" s="162"/>
      <c r="D44" s="428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30"/>
      <c r="BD44" s="162"/>
      <c r="BE44" s="162"/>
      <c r="BF44" s="162"/>
      <c r="BG44" s="163"/>
      <c r="BN44" s="168"/>
      <c r="BO44" s="168"/>
      <c r="BP44" s="168"/>
      <c r="BQ44" s="168"/>
      <c r="BR44" s="168"/>
      <c r="BS44" s="168"/>
      <c r="BT44" s="168"/>
      <c r="BU44" s="162"/>
      <c r="BV44" s="162"/>
      <c r="BW44" s="162"/>
      <c r="BX44" s="162"/>
      <c r="BY44" s="162"/>
      <c r="BZ44" s="162"/>
      <c r="CA44" s="162"/>
    </row>
    <row r="45" spans="1:79" ht="15" customHeight="1">
      <c r="A45" s="161"/>
      <c r="B45" s="162"/>
      <c r="C45" s="162"/>
      <c r="D45" s="428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30"/>
      <c r="BD45" s="162"/>
      <c r="BE45" s="162"/>
      <c r="BF45" s="162"/>
      <c r="BG45" s="163"/>
      <c r="BN45" s="168"/>
      <c r="BO45" s="168"/>
      <c r="BP45" s="168"/>
      <c r="BQ45" s="168"/>
      <c r="BR45" s="168"/>
      <c r="BS45" s="168"/>
      <c r="BT45" s="168"/>
      <c r="BU45" s="162"/>
      <c r="BV45" s="162"/>
      <c r="BW45" s="162"/>
      <c r="BX45" s="162"/>
      <c r="BY45" s="162"/>
      <c r="BZ45" s="162"/>
      <c r="CA45" s="162"/>
    </row>
    <row r="46" spans="1:79" ht="15" customHeight="1" thickBo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3"/>
      <c r="BN46" s="168"/>
      <c r="BO46" s="168"/>
      <c r="BP46" s="168"/>
      <c r="BQ46" s="168"/>
      <c r="BR46" s="168"/>
      <c r="BS46" s="168"/>
      <c r="BT46" s="168"/>
      <c r="BU46" s="162"/>
      <c r="BV46" s="162"/>
      <c r="BW46" s="162"/>
      <c r="BX46" s="162"/>
      <c r="BY46" s="162"/>
      <c r="BZ46" s="162"/>
      <c r="CA46" s="162"/>
    </row>
    <row r="47" spans="1:79" ht="32.450000000000003" customHeight="1" thickBot="1">
      <c r="A47" s="389" t="s">
        <v>459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1"/>
      <c r="BM47" s="508" t="s">
        <v>88</v>
      </c>
      <c r="BN47" s="508"/>
      <c r="BO47" s="508"/>
      <c r="BP47" s="168"/>
      <c r="BQ47" s="168"/>
      <c r="BR47" s="168"/>
      <c r="BS47" s="168"/>
      <c r="BT47" s="168"/>
      <c r="BU47" s="162"/>
      <c r="BV47" s="162"/>
      <c r="BW47" s="162"/>
      <c r="BX47" s="162"/>
      <c r="BY47" s="162"/>
      <c r="BZ47" s="162"/>
      <c r="CA47" s="162"/>
    </row>
    <row r="48" spans="1:79" ht="1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404" t="s">
        <v>50</v>
      </c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295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3"/>
      <c r="BM48" s="508"/>
      <c r="BN48" s="508"/>
      <c r="BO48" s="508"/>
      <c r="BP48" s="168"/>
      <c r="BU48" s="441"/>
      <c r="BV48" s="441"/>
      <c r="BW48" s="162"/>
      <c r="BX48" s="162"/>
      <c r="BY48" s="162"/>
      <c r="BZ48" s="162"/>
      <c r="CA48" s="162"/>
    </row>
    <row r="49" spans="1:79" ht="14.45" customHeight="1">
      <c r="A49" s="161"/>
      <c r="B49" s="162"/>
      <c r="C49" s="162"/>
      <c r="D49" s="405"/>
      <c r="E49" s="405"/>
      <c r="F49" s="405"/>
      <c r="G49" s="405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3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BB49" s="162"/>
      <c r="BC49" s="162"/>
      <c r="BD49" s="162"/>
      <c r="BE49" s="162"/>
      <c r="BF49" s="162"/>
      <c r="BG49" s="163"/>
      <c r="BM49" s="160" t="s">
        <v>79</v>
      </c>
      <c r="BN49" s="169" t="str">
        <f>IF(AND(AK13=1,J57&lt;&gt;""),VLOOKUP(J57,Datos!L:M,2,0),IF(I51&lt;&gt;"",VLOOKUP(I51,Datos!Y:AE,7,0),""))</f>
        <v/>
      </c>
      <c r="BO49" s="169" t="str">
        <f>IF(I51&lt;&gt;"",VLOOKUP(I51,Datos!Y:AU,23,0),"")</f>
        <v/>
      </c>
      <c r="BU49" s="441"/>
      <c r="BV49" s="441"/>
      <c r="BW49" s="162"/>
      <c r="BX49" s="162"/>
      <c r="BY49" s="162"/>
      <c r="BZ49" s="162"/>
      <c r="CA49" s="162"/>
    </row>
    <row r="50" spans="1:79" ht="14.45" customHeight="1">
      <c r="A50" s="507" t="s">
        <v>307</v>
      </c>
      <c r="B50" s="404"/>
      <c r="C50" s="404"/>
      <c r="D50" s="404"/>
      <c r="E50" s="404"/>
      <c r="F50" s="404"/>
      <c r="G50" s="404"/>
      <c r="H50" s="40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62"/>
      <c r="Z50" s="162"/>
      <c r="AA50" s="162"/>
      <c r="AB50" s="413" t="s">
        <v>49</v>
      </c>
      <c r="AC50" s="414"/>
      <c r="AD50" s="414"/>
      <c r="AE50" s="414"/>
      <c r="AF50" s="414"/>
      <c r="AG50" s="414"/>
      <c r="AH50" s="414"/>
      <c r="AI50" s="414"/>
      <c r="AJ50" s="414"/>
      <c r="AK50" s="424"/>
      <c r="AL50" s="294"/>
      <c r="AM50" s="162"/>
      <c r="AN50" s="162"/>
      <c r="BB50" s="162"/>
      <c r="BC50" s="162"/>
      <c r="BD50" s="162"/>
      <c r="BE50" s="162"/>
      <c r="BF50" s="162"/>
      <c r="BG50" s="163"/>
      <c r="BM50" s="160" t="s">
        <v>78</v>
      </c>
      <c r="BN50" s="169" t="str">
        <f>IF(AND(AK13=1,J66&lt;&gt;""),VLOOKUP(J66,Datos!N:AE,18,0),IF(I61&lt;&gt;"",VLOOKUP(I61,Datos!P:AE,16,0),""))</f>
        <v/>
      </c>
      <c r="BO50" s="169" t="str">
        <f>IF(AK13=1,J66,IF(I61&lt;&gt;"",VLOOKUP(I61,Datos!P:R,3,0),""))</f>
        <v/>
      </c>
      <c r="BU50" s="162"/>
      <c r="BV50" s="162"/>
      <c r="BW50" s="162"/>
      <c r="BX50" s="162"/>
      <c r="BY50" s="162"/>
      <c r="BZ50" s="162"/>
      <c r="CA50" s="162"/>
    </row>
    <row r="51" spans="1:79" ht="27" customHeight="1">
      <c r="A51" s="440"/>
      <c r="B51" s="441"/>
      <c r="C51" s="441"/>
      <c r="D51" s="441"/>
      <c r="E51" s="441"/>
      <c r="F51" s="441"/>
      <c r="G51" s="162"/>
      <c r="H51" s="162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162"/>
      <c r="Z51" s="162"/>
      <c r="AA51" s="162"/>
      <c r="AB51" s="406">
        <v>1</v>
      </c>
      <c r="AC51" s="406"/>
      <c r="AD51" s="406">
        <v>2</v>
      </c>
      <c r="AE51" s="406"/>
      <c r="AF51" s="406">
        <v>3</v>
      </c>
      <c r="AG51" s="406"/>
      <c r="AH51" s="406">
        <v>4</v>
      </c>
      <c r="AI51" s="406"/>
      <c r="AJ51" s="406">
        <v>5</v>
      </c>
      <c r="AK51" s="406"/>
      <c r="AL51" s="294"/>
      <c r="AM51" s="162"/>
      <c r="AN51" s="162"/>
      <c r="BB51" s="162"/>
      <c r="BC51" s="162"/>
      <c r="BD51" s="162"/>
      <c r="BE51" s="162"/>
      <c r="BF51" s="162"/>
      <c r="BG51" s="163"/>
    </row>
    <row r="52" spans="1:79" ht="31.5" customHeight="1">
      <c r="A52" s="440"/>
      <c r="B52" s="441"/>
      <c r="C52" s="441"/>
      <c r="D52" s="441"/>
      <c r="E52" s="441"/>
      <c r="F52" s="441"/>
      <c r="G52" s="171"/>
      <c r="H52" s="172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62"/>
      <c r="Y52" s="162"/>
      <c r="Z52" s="504" t="s">
        <v>48</v>
      </c>
      <c r="AA52" s="437">
        <v>1</v>
      </c>
      <c r="AB52" s="478" t="str">
        <f>IF(AND($AB$51=$H$69,$AA52=$F$69),"R1","")</f>
        <v/>
      </c>
      <c r="AC52" s="479"/>
      <c r="AD52" s="478" t="str">
        <f>IF(AND(AD$51=$H$69,$AA$52=$F$69),"R1","")</f>
        <v/>
      </c>
      <c r="AE52" s="479"/>
      <c r="AF52" s="482" t="str">
        <f>IF(AND(AF$51=$H$69,$AA$52=$F$69),"R1","")</f>
        <v/>
      </c>
      <c r="AG52" s="483"/>
      <c r="AH52" s="463" t="str">
        <f>IF(AND(AH$51=$H$69,$AA$52=$F$69),"R1","")</f>
        <v/>
      </c>
      <c r="AI52" s="464"/>
      <c r="AJ52" s="470" t="str">
        <f>IF(AND(AJ$51=$H$69,$AA$52=$F$69),"R1","")</f>
        <v/>
      </c>
      <c r="AK52" s="471"/>
      <c r="AL52" s="309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3"/>
      <c r="BM52" s="169"/>
      <c r="BN52" s="169" t="s">
        <v>54</v>
      </c>
      <c r="BO52" s="169" t="s">
        <v>55</v>
      </c>
      <c r="BP52" s="169" t="s">
        <v>56</v>
      </c>
      <c r="BQ52" s="169" t="s">
        <v>57</v>
      </c>
      <c r="BR52" s="169"/>
      <c r="BS52" s="169" t="s">
        <v>58</v>
      </c>
      <c r="BT52" s="169"/>
    </row>
    <row r="53" spans="1:79" ht="11.25" customHeight="1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4"/>
      <c r="S53" s="164"/>
      <c r="T53" s="164"/>
      <c r="U53" s="164"/>
      <c r="V53" s="164"/>
      <c r="W53" s="164"/>
      <c r="X53" s="164"/>
      <c r="Y53" s="162"/>
      <c r="Z53" s="505"/>
      <c r="AA53" s="437"/>
      <c r="AB53" s="480"/>
      <c r="AC53" s="481"/>
      <c r="AD53" s="480"/>
      <c r="AE53" s="481"/>
      <c r="AF53" s="484"/>
      <c r="AG53" s="485"/>
      <c r="AH53" s="465"/>
      <c r="AI53" s="466"/>
      <c r="AJ53" s="472"/>
      <c r="AK53" s="473"/>
      <c r="AL53" s="309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3"/>
      <c r="BM53" s="169" t="s">
        <v>111</v>
      </c>
      <c r="BN53" s="169" t="s">
        <v>77</v>
      </c>
      <c r="BO53" s="169" t="s">
        <v>77</v>
      </c>
      <c r="BP53" s="169" t="s">
        <v>76</v>
      </c>
      <c r="BQ53" s="169" t="s">
        <v>75</v>
      </c>
      <c r="BR53" s="169"/>
      <c r="BS53" s="169" t="s">
        <v>74</v>
      </c>
      <c r="BT53" s="169"/>
    </row>
    <row r="54" spans="1:79" ht="13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408"/>
      <c r="S54" s="408"/>
      <c r="T54" s="408"/>
      <c r="U54" s="408"/>
      <c r="V54" s="408"/>
      <c r="W54" s="408"/>
      <c r="X54" s="164"/>
      <c r="Y54" s="162"/>
      <c r="Z54" s="505"/>
      <c r="AA54" s="437">
        <v>2</v>
      </c>
      <c r="AB54" s="478" t="str">
        <f>IF(AND(AB$51=$H$69,$AA$54=$F$69),"R1","")</f>
        <v/>
      </c>
      <c r="AC54" s="479"/>
      <c r="AD54" s="478" t="str">
        <f>IF(AND(AD$51=$H$69,$AA$54=$F$69),"R1","")</f>
        <v/>
      </c>
      <c r="AE54" s="479"/>
      <c r="AF54" s="482" t="str">
        <f>IF(AND(AF$51=$H$69,$AA$54=$F$69),"R1","")</f>
        <v/>
      </c>
      <c r="AG54" s="483"/>
      <c r="AH54" s="463" t="str">
        <f>IF(AND(AH$51=$H$69,$AA$54=$F$69),"R1","")</f>
        <v/>
      </c>
      <c r="AI54" s="464"/>
      <c r="AJ54" s="470" t="str">
        <f>IF(AND(AJ$51=$H$69,$AA$54=$F$69),"R1","")</f>
        <v/>
      </c>
      <c r="AK54" s="471"/>
      <c r="AL54" s="309"/>
      <c r="AM54" s="162"/>
      <c r="AN54" s="407" t="s">
        <v>47</v>
      </c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162"/>
      <c r="BB54" s="162"/>
      <c r="BC54" s="162"/>
      <c r="BD54" s="162"/>
      <c r="BE54" s="162"/>
      <c r="BF54" s="162"/>
      <c r="BG54" s="163"/>
      <c r="BM54" s="169" t="s">
        <v>52</v>
      </c>
      <c r="BN54" s="169" t="s">
        <v>77</v>
      </c>
      <c r="BO54" s="169" t="s">
        <v>77</v>
      </c>
      <c r="BP54" s="169" t="s">
        <v>76</v>
      </c>
      <c r="BQ54" s="169" t="s">
        <v>75</v>
      </c>
      <c r="BR54" s="169"/>
      <c r="BS54" s="169" t="s">
        <v>74</v>
      </c>
      <c r="BT54" s="169"/>
    </row>
    <row r="55" spans="1:79" ht="19.5" customHeight="1">
      <c r="A55" s="161"/>
      <c r="B55" s="162"/>
      <c r="C55" s="162"/>
      <c r="D55" s="409" t="s">
        <v>116</v>
      </c>
      <c r="E55" s="409"/>
      <c r="F55" s="409"/>
      <c r="G55" s="409"/>
      <c r="H55" s="409"/>
      <c r="I55" s="409"/>
      <c r="J55" s="145"/>
      <c r="K55" s="145"/>
      <c r="L55" s="145"/>
      <c r="M55" s="145"/>
      <c r="N55" s="145"/>
      <c r="O55" s="145"/>
      <c r="P55" s="145"/>
      <c r="Q55" s="162"/>
      <c r="R55" s="458"/>
      <c r="S55" s="458"/>
      <c r="T55" s="458"/>
      <c r="U55" s="458"/>
      <c r="V55" s="458"/>
      <c r="W55" s="458"/>
      <c r="X55" s="164"/>
      <c r="Y55" s="162"/>
      <c r="Z55" s="505"/>
      <c r="AA55" s="437"/>
      <c r="AB55" s="480"/>
      <c r="AC55" s="481"/>
      <c r="AD55" s="480"/>
      <c r="AE55" s="481"/>
      <c r="AF55" s="484"/>
      <c r="AG55" s="485"/>
      <c r="AH55" s="465"/>
      <c r="AI55" s="466"/>
      <c r="AJ55" s="472"/>
      <c r="AK55" s="473"/>
      <c r="AL55" s="309"/>
      <c r="AM55" s="162"/>
      <c r="AN55" s="486" t="str">
        <f>IF(OR(J57="",J66=""),"",INDEX($BM$52:$BT$57,MATCH($BO$49,$BM$52:$BM$57,0),MATCH($BO$50,$BM$52:$BT$52,0)))</f>
        <v/>
      </c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8"/>
      <c r="BE55" s="162"/>
      <c r="BF55" s="162"/>
      <c r="BG55" s="163"/>
      <c r="BM55" s="169" t="s">
        <v>112</v>
      </c>
      <c r="BN55" s="169" t="s">
        <v>77</v>
      </c>
      <c r="BO55" s="169" t="s">
        <v>76</v>
      </c>
      <c r="BP55" s="169" t="s">
        <v>75</v>
      </c>
      <c r="BQ55" s="169" t="s">
        <v>74</v>
      </c>
      <c r="BR55" s="169"/>
      <c r="BS55" s="169" t="s">
        <v>74</v>
      </c>
      <c r="BT55" s="169"/>
    </row>
    <row r="56" spans="1:79" ht="14.4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73"/>
      <c r="K56" s="174"/>
      <c r="L56" s="174"/>
      <c r="M56" s="174"/>
      <c r="N56" s="174"/>
      <c r="O56" s="174"/>
      <c r="P56" s="175"/>
      <c r="Q56" s="162"/>
      <c r="R56" s="408"/>
      <c r="S56" s="408"/>
      <c r="T56" s="408"/>
      <c r="U56" s="408"/>
      <c r="V56" s="408"/>
      <c r="W56" s="408"/>
      <c r="X56" s="164"/>
      <c r="Y56" s="162"/>
      <c r="Z56" s="505"/>
      <c r="AA56" s="437">
        <v>3</v>
      </c>
      <c r="AB56" s="478" t="str">
        <f>IF(AND(AB$51=$H$69,$AA$56=$F$69),"R1","")</f>
        <v/>
      </c>
      <c r="AC56" s="479"/>
      <c r="AD56" s="482" t="str">
        <f>IF(AND(AD$51=$H$69,$AA$56=$F$69),"R1","")</f>
        <v/>
      </c>
      <c r="AE56" s="483"/>
      <c r="AF56" s="463" t="str">
        <f>IF(AND(AF$51=$H$69,$AA$56=$F$69),"R1","")</f>
        <v/>
      </c>
      <c r="AG56" s="464"/>
      <c r="AH56" s="470" t="str">
        <f>IF(AND(AH$51=$H$69,$AA$56=$F$69),"R1","")</f>
        <v/>
      </c>
      <c r="AI56" s="471"/>
      <c r="AJ56" s="470" t="str">
        <f>IF(AND(AJ$51=$H$69,$AA$56=$F$69),"R1","")</f>
        <v/>
      </c>
      <c r="AK56" s="471"/>
      <c r="AL56" s="309"/>
      <c r="AM56" s="162"/>
      <c r="AN56" s="489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1"/>
      <c r="BE56" s="162"/>
      <c r="BF56" s="162"/>
      <c r="BG56" s="163"/>
      <c r="BM56" s="169" t="s">
        <v>53</v>
      </c>
      <c r="BN56" s="169" t="s">
        <v>76</v>
      </c>
      <c r="BO56" s="169" t="s">
        <v>75</v>
      </c>
      <c r="BP56" s="169" t="s">
        <v>75</v>
      </c>
      <c r="BQ56" s="169" t="s">
        <v>74</v>
      </c>
      <c r="BR56" s="169"/>
      <c r="BS56" s="169" t="s">
        <v>74</v>
      </c>
      <c r="BT56" s="169"/>
    </row>
    <row r="57" spans="1:79" ht="14.45" customHeight="1">
      <c r="A57" s="161"/>
      <c r="B57" s="162"/>
      <c r="C57" s="162"/>
      <c r="D57" s="162"/>
      <c r="E57" s="162"/>
      <c r="F57" s="162"/>
      <c r="G57" s="162"/>
      <c r="H57" s="162"/>
      <c r="I57" s="162"/>
      <c r="J57" s="469" t="str">
        <f>BO49</f>
        <v/>
      </c>
      <c r="K57" s="469"/>
      <c r="L57" s="469"/>
      <c r="M57" s="469"/>
      <c r="N57" s="469"/>
      <c r="O57" s="469"/>
      <c r="P57" s="469"/>
      <c r="Q57" s="162"/>
      <c r="R57" s="408"/>
      <c r="S57" s="408"/>
      <c r="T57" s="408"/>
      <c r="U57" s="408"/>
      <c r="V57" s="408"/>
      <c r="W57" s="408"/>
      <c r="X57" s="164"/>
      <c r="Y57" s="162"/>
      <c r="Z57" s="505"/>
      <c r="AA57" s="437"/>
      <c r="AB57" s="480"/>
      <c r="AC57" s="481"/>
      <c r="AD57" s="484"/>
      <c r="AE57" s="485"/>
      <c r="AF57" s="465"/>
      <c r="AG57" s="466"/>
      <c r="AH57" s="472"/>
      <c r="AI57" s="473"/>
      <c r="AJ57" s="472"/>
      <c r="AK57" s="473"/>
      <c r="AL57" s="309"/>
      <c r="AM57" s="162"/>
      <c r="AN57" s="162"/>
      <c r="AO57" s="162"/>
      <c r="AP57" s="162"/>
      <c r="AQ57" s="162"/>
      <c r="AR57" s="162"/>
      <c r="BE57" s="162"/>
      <c r="BF57" s="162"/>
      <c r="BG57" s="163"/>
      <c r="BM57" s="169" t="s">
        <v>113</v>
      </c>
      <c r="BN57" s="169" t="s">
        <v>75</v>
      </c>
      <c r="BO57" s="169" t="s">
        <v>75</v>
      </c>
      <c r="BP57" s="169" t="s">
        <v>74</v>
      </c>
      <c r="BQ57" s="169" t="s">
        <v>74</v>
      </c>
      <c r="BR57" s="169"/>
      <c r="BS57" s="169" t="s">
        <v>74</v>
      </c>
      <c r="BT57" s="169"/>
    </row>
    <row r="58" spans="1:79" ht="14.45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73"/>
      <c r="K58" s="174"/>
      <c r="L58" s="174"/>
      <c r="M58" s="174"/>
      <c r="N58" s="174"/>
      <c r="O58" s="174"/>
      <c r="P58" s="175"/>
      <c r="Q58" s="162"/>
      <c r="R58" s="408" t="s">
        <v>772</v>
      </c>
      <c r="S58" s="408"/>
      <c r="T58" s="408"/>
      <c r="U58" s="408"/>
      <c r="V58" s="408"/>
      <c r="W58" s="408"/>
      <c r="X58" s="164"/>
      <c r="Y58" s="162"/>
      <c r="Z58" s="505"/>
      <c r="AA58" s="437">
        <v>4</v>
      </c>
      <c r="AB58" s="482" t="str">
        <f>IF(AND(AB$51=$H$69,$AA$58=$F$69),"R1","")</f>
        <v/>
      </c>
      <c r="AC58" s="483"/>
      <c r="AD58" s="463" t="str">
        <f>IF(AND(AD$51=$H$69,$AA$58=$F$69),"R1","")</f>
        <v/>
      </c>
      <c r="AE58" s="464"/>
      <c r="AF58" s="463" t="str">
        <f>IF(AND(AF$51=$H$69,$AA$58=$F$69),"R1","")</f>
        <v/>
      </c>
      <c r="AG58" s="464"/>
      <c r="AH58" s="470" t="str">
        <f>IF(AND(AH$51=$H$69,$AA$58=$F$69),"R1","")</f>
        <v/>
      </c>
      <c r="AI58" s="471"/>
      <c r="AJ58" s="470" t="str">
        <f>IF(AND(AJ$51=$H$69,$AA$58=$F$69),"R1","")</f>
        <v/>
      </c>
      <c r="AK58" s="471"/>
      <c r="AL58" s="309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3"/>
    </row>
    <row r="59" spans="1:79" ht="14.45" customHeigh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505"/>
      <c r="AA59" s="437"/>
      <c r="AB59" s="484"/>
      <c r="AC59" s="485"/>
      <c r="AD59" s="465"/>
      <c r="AE59" s="466"/>
      <c r="AF59" s="465"/>
      <c r="AG59" s="466"/>
      <c r="AH59" s="472"/>
      <c r="AI59" s="473"/>
      <c r="AJ59" s="472"/>
      <c r="AK59" s="473"/>
      <c r="AL59" s="309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3"/>
    </row>
    <row r="60" spans="1:79" ht="15.75" customHeight="1">
      <c r="A60" s="502" t="s">
        <v>306</v>
      </c>
      <c r="B60" s="503"/>
      <c r="C60" s="503"/>
      <c r="D60" s="503"/>
      <c r="E60" s="503"/>
      <c r="F60" s="503"/>
      <c r="G60" s="503"/>
      <c r="H60" s="503"/>
      <c r="I60" s="467" t="str">
        <f>IF($AK$13=1,"De click para determinar el impacto__","")</f>
        <v/>
      </c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13"/>
      <c r="V60" s="13"/>
      <c r="W60" s="13"/>
      <c r="X60" s="13"/>
      <c r="Y60" s="162"/>
      <c r="Z60" s="505"/>
      <c r="AA60" s="437">
        <v>5</v>
      </c>
      <c r="AB60" s="463" t="str">
        <f>IF(AND(AB$51=$H$69,$AA$60=$F$69),"R1","")</f>
        <v/>
      </c>
      <c r="AC60" s="464"/>
      <c r="AD60" s="463" t="str">
        <f>IF(AND(AD$51=$H$69,$AA$60=$F$69),"R1","")</f>
        <v/>
      </c>
      <c r="AE60" s="464"/>
      <c r="AF60" s="470" t="str">
        <f>IF(AND(AF$51=$H$69,$AA$60=$F$69),"R1","")</f>
        <v/>
      </c>
      <c r="AG60" s="471"/>
      <c r="AH60" s="470" t="str">
        <f>IF(AND(AH$51=$H$69,$AA$60=$F$69),"R1","")</f>
        <v/>
      </c>
      <c r="AI60" s="471"/>
      <c r="AJ60" s="470" t="str">
        <f>IF(AND(AJ$51=$H$69,$AA$60=$F$69),"R1","")</f>
        <v/>
      </c>
      <c r="AK60" s="471"/>
      <c r="AL60" s="309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3"/>
    </row>
    <row r="61" spans="1:79" ht="15.75" customHeight="1">
      <c r="A61" s="161"/>
      <c r="B61" s="162"/>
      <c r="C61" s="162"/>
      <c r="D61" s="162"/>
      <c r="E61" s="162"/>
      <c r="F61" s="162"/>
      <c r="G61" s="162"/>
      <c r="H61" s="162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162"/>
      <c r="Z61" s="506"/>
      <c r="AA61" s="437"/>
      <c r="AB61" s="465"/>
      <c r="AC61" s="466"/>
      <c r="AD61" s="465"/>
      <c r="AE61" s="466"/>
      <c r="AF61" s="472"/>
      <c r="AG61" s="473"/>
      <c r="AH61" s="472"/>
      <c r="AI61" s="473"/>
      <c r="AJ61" s="472"/>
      <c r="AK61" s="473"/>
      <c r="AL61" s="309"/>
      <c r="AM61" s="162"/>
      <c r="AN61" s="162"/>
      <c r="AO61" s="162"/>
      <c r="AP61" s="162"/>
      <c r="AQ61" s="162"/>
      <c r="AR61" s="162"/>
      <c r="AS61" s="164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3"/>
    </row>
    <row r="62" spans="1:79" ht="1.5" customHeight="1">
      <c r="A62" s="161"/>
      <c r="B62" s="162"/>
      <c r="C62" s="162"/>
      <c r="D62" s="162"/>
      <c r="E62" s="162"/>
      <c r="F62" s="162"/>
      <c r="G62" s="162"/>
      <c r="H62" s="162"/>
      <c r="I62" s="144"/>
      <c r="J62" s="144"/>
      <c r="K62" s="144"/>
      <c r="L62" s="144"/>
      <c r="M62" s="144"/>
      <c r="N62" s="144"/>
      <c r="O62" s="144"/>
      <c r="P62" s="144"/>
      <c r="Q62" s="177"/>
      <c r="R62" s="462"/>
      <c r="S62" s="462"/>
      <c r="T62" s="462"/>
      <c r="U62" s="462"/>
      <c r="V62" s="462"/>
      <c r="W62" s="462"/>
      <c r="X62" s="164"/>
      <c r="Y62" s="162"/>
      <c r="Z62" s="178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3"/>
    </row>
    <row r="63" spans="1:79" ht="6" customHeight="1">
      <c r="A63" s="161"/>
      <c r="B63" s="162"/>
      <c r="C63" s="162"/>
      <c r="D63" s="162"/>
      <c r="E63" s="162"/>
      <c r="F63" s="162"/>
      <c r="G63" s="162"/>
      <c r="H63" s="162"/>
      <c r="I63" s="144"/>
      <c r="J63" s="144"/>
      <c r="K63" s="144"/>
      <c r="L63" s="144"/>
      <c r="M63" s="144"/>
      <c r="N63" s="144"/>
      <c r="O63" s="144"/>
      <c r="P63" s="144"/>
      <c r="Q63" s="177"/>
      <c r="R63" s="272"/>
      <c r="S63" s="272"/>
      <c r="T63" s="272"/>
      <c r="U63" s="272"/>
      <c r="V63" s="272"/>
      <c r="W63" s="272"/>
      <c r="X63" s="164"/>
      <c r="Y63" s="162"/>
      <c r="Z63" s="178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3"/>
    </row>
    <row r="64" spans="1:79" ht="13.5" customHeight="1">
      <c r="A64" s="161"/>
      <c r="B64" s="162"/>
      <c r="C64" s="162"/>
      <c r="D64" s="468" t="s">
        <v>445</v>
      </c>
      <c r="E64" s="468"/>
      <c r="F64" s="468"/>
      <c r="G64" s="468"/>
      <c r="H64" s="468"/>
      <c r="I64" s="468"/>
      <c r="J64" s="144"/>
      <c r="K64" s="144"/>
      <c r="L64" s="144"/>
      <c r="M64" s="144"/>
      <c r="N64" s="144"/>
      <c r="O64" s="144"/>
      <c r="P64" s="144"/>
      <c r="Q64" s="177"/>
      <c r="R64" s="272"/>
      <c r="S64" s="272"/>
      <c r="T64" s="272"/>
      <c r="U64" s="272"/>
      <c r="V64" s="272"/>
      <c r="W64" s="272"/>
      <c r="X64" s="164"/>
      <c r="Y64" s="162"/>
      <c r="Z64" s="178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3"/>
    </row>
    <row r="65" spans="1:72" ht="14.45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80"/>
      <c r="K65" s="181"/>
      <c r="L65" s="181"/>
      <c r="M65" s="181"/>
      <c r="N65" s="181"/>
      <c r="O65" s="181"/>
      <c r="P65" s="182"/>
      <c r="Q65" s="164"/>
      <c r="R65" s="458"/>
      <c r="S65" s="458"/>
      <c r="T65" s="458"/>
      <c r="U65" s="458"/>
      <c r="V65" s="458"/>
      <c r="W65" s="458"/>
      <c r="X65" s="164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3"/>
    </row>
    <row r="66" spans="1:72" ht="14.45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459" t="str">
        <f>IF(AK13=1,Enc_Imp_Corrupción!D25,BO50)</f>
        <v/>
      </c>
      <c r="K66" s="460"/>
      <c r="L66" s="460"/>
      <c r="M66" s="460"/>
      <c r="N66" s="460"/>
      <c r="O66" s="460"/>
      <c r="P66" s="461"/>
      <c r="Q66" s="162"/>
      <c r="R66" s="458"/>
      <c r="S66" s="458"/>
      <c r="T66" s="458"/>
      <c r="U66" s="458"/>
      <c r="V66" s="458"/>
      <c r="W66" s="458"/>
      <c r="X66" s="162"/>
      <c r="Y66" s="162"/>
      <c r="Z66" s="183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3"/>
    </row>
    <row r="67" spans="1:72">
      <c r="A67" s="161"/>
      <c r="B67" s="162"/>
      <c r="C67" s="162"/>
      <c r="D67" s="162"/>
      <c r="E67" s="145"/>
      <c r="F67" s="145"/>
      <c r="G67" s="145"/>
      <c r="H67" s="145"/>
      <c r="I67" s="162"/>
      <c r="J67" s="184"/>
      <c r="K67" s="179"/>
      <c r="L67" s="179"/>
      <c r="M67" s="179"/>
      <c r="N67" s="179"/>
      <c r="O67" s="179"/>
      <c r="P67" s="185"/>
      <c r="Q67" s="162"/>
      <c r="R67" s="458"/>
      <c r="S67" s="458"/>
      <c r="T67" s="458"/>
      <c r="U67" s="458"/>
      <c r="V67" s="458"/>
      <c r="W67" s="458"/>
      <c r="X67" s="162"/>
      <c r="Y67" s="162"/>
      <c r="Z67" s="183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3"/>
    </row>
    <row r="68" spans="1:72">
      <c r="A68" s="161"/>
      <c r="B68" s="162"/>
      <c r="C68" s="162"/>
      <c r="D68" s="162"/>
      <c r="E68" s="162"/>
      <c r="F68" s="516" t="s">
        <v>65</v>
      </c>
      <c r="G68" s="516"/>
      <c r="H68" s="516" t="s">
        <v>66</v>
      </c>
      <c r="I68" s="516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83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3"/>
    </row>
    <row r="69" spans="1:72">
      <c r="A69" s="161"/>
      <c r="B69" s="162"/>
      <c r="C69" s="162"/>
      <c r="D69" s="162"/>
      <c r="E69" s="162"/>
      <c r="F69" s="280" t="str">
        <f>BN49</f>
        <v/>
      </c>
      <c r="G69" s="280"/>
      <c r="H69" s="280" t="str">
        <f>BN50</f>
        <v/>
      </c>
      <c r="I69" s="280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83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3"/>
    </row>
    <row r="70" spans="1:72" ht="15.75" thickBot="1">
      <c r="A70" s="161"/>
      <c r="B70" s="162"/>
      <c r="C70" s="162"/>
      <c r="D70" s="162"/>
      <c r="E70" s="162"/>
      <c r="F70" s="164"/>
      <c r="G70" s="164"/>
      <c r="H70" s="164"/>
      <c r="I70" s="164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83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3"/>
    </row>
    <row r="71" spans="1:72" ht="32.450000000000003" customHeight="1" thickBot="1">
      <c r="A71" s="389" t="s">
        <v>791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1"/>
      <c r="BN71" s="168"/>
      <c r="BO71" s="168"/>
      <c r="BP71" s="168"/>
      <c r="BQ71" s="168"/>
      <c r="BR71" s="168"/>
      <c r="BS71" s="168"/>
      <c r="BT71" s="168"/>
    </row>
    <row r="72" spans="1:72">
      <c r="A72" s="161"/>
      <c r="B72" s="162"/>
      <c r="C72" s="162"/>
      <c r="D72" s="162"/>
      <c r="E72" s="162"/>
      <c r="F72" s="164"/>
      <c r="G72" s="164"/>
      <c r="H72" s="164"/>
      <c r="I72" s="164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83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3"/>
    </row>
    <row r="73" spans="1:72">
      <c r="A73" s="161"/>
      <c r="B73" s="162"/>
      <c r="C73" s="162"/>
      <c r="D73" s="162"/>
      <c r="E73" s="162"/>
      <c r="F73" s="164"/>
      <c r="G73" s="164"/>
      <c r="H73" s="164"/>
      <c r="I73" s="164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83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3"/>
    </row>
    <row r="74" spans="1:72">
      <c r="A74" s="161"/>
      <c r="B74" s="162"/>
      <c r="C74" s="162"/>
      <c r="D74" s="180"/>
      <c r="E74" s="181"/>
      <c r="F74" s="181"/>
      <c r="G74" s="181"/>
      <c r="H74" s="181"/>
      <c r="I74" s="181"/>
      <c r="J74" s="181"/>
      <c r="K74" s="181"/>
      <c r="L74" s="181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2"/>
      <c r="BE74" s="162"/>
      <c r="BF74" s="162"/>
      <c r="BG74" s="163"/>
    </row>
    <row r="75" spans="1:72" ht="14.45" customHeight="1">
      <c r="A75" s="161"/>
      <c r="B75" s="162"/>
      <c r="C75" s="162"/>
      <c r="D75" s="170"/>
      <c r="E75" s="162"/>
      <c r="F75" s="162"/>
      <c r="G75" s="162"/>
      <c r="H75" s="162"/>
      <c r="I75" s="162"/>
      <c r="J75" s="162"/>
      <c r="K75" s="162"/>
      <c r="L75" s="162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200"/>
      <c r="BE75" s="162"/>
      <c r="BF75" s="162"/>
      <c r="BG75" s="163"/>
    </row>
    <row r="76" spans="1:72" ht="22.5" customHeight="1">
      <c r="A76" s="161"/>
      <c r="B76" s="162"/>
      <c r="C76" s="162"/>
      <c r="D76" s="170"/>
      <c r="E76" s="162"/>
      <c r="F76" s="162"/>
      <c r="G76" s="162"/>
      <c r="H76" s="162"/>
      <c r="I76" s="162"/>
      <c r="J76" s="533" t="s">
        <v>771</v>
      </c>
      <c r="K76" s="533"/>
      <c r="L76" s="533"/>
      <c r="M76" s="533"/>
      <c r="N76" s="533"/>
      <c r="O76" s="533"/>
      <c r="P76" s="533"/>
      <c r="Q76" s="533"/>
      <c r="R76" s="533"/>
      <c r="S76" s="162"/>
      <c r="T76" s="162"/>
      <c r="U76" s="162"/>
      <c r="V76" s="162"/>
      <c r="W76" s="534"/>
      <c r="X76" s="535"/>
      <c r="Y76" s="535"/>
      <c r="Z76" s="535"/>
      <c r="AA76" s="535"/>
      <c r="AB76" s="535"/>
      <c r="AC76" s="535"/>
      <c r="AD76" s="535"/>
      <c r="AE76" s="535"/>
      <c r="AF76" s="536"/>
      <c r="AG76" s="164"/>
      <c r="AH76" s="164"/>
      <c r="AI76" s="164"/>
      <c r="AJ76" s="151"/>
      <c r="AK76" s="164"/>
      <c r="AL76" s="164"/>
      <c r="AM76" s="164"/>
      <c r="AN76" s="164"/>
      <c r="AO76" s="164"/>
      <c r="AP76" s="164"/>
      <c r="AQ76" s="164"/>
      <c r="AR76" s="164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200"/>
      <c r="BE76" s="162"/>
      <c r="BF76" s="162"/>
      <c r="BG76" s="163"/>
    </row>
    <row r="77" spans="1:72">
      <c r="A77" s="161"/>
      <c r="B77" s="162"/>
      <c r="C77" s="162"/>
      <c r="D77" s="170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4"/>
      <c r="S77" s="164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200"/>
      <c r="BE77" s="162"/>
      <c r="BF77" s="162"/>
      <c r="BG77" s="163"/>
    </row>
    <row r="78" spans="1:72">
      <c r="A78" s="161"/>
      <c r="B78" s="162"/>
      <c r="C78" s="162"/>
      <c r="D78" s="170"/>
      <c r="E78" s="162"/>
      <c r="F78" s="162"/>
      <c r="G78" s="162"/>
      <c r="H78" s="162"/>
      <c r="I78" s="162"/>
      <c r="J78" s="162"/>
      <c r="K78" s="162"/>
      <c r="L78" s="162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4"/>
      <c r="AO78" s="164"/>
      <c r="AP78" s="164"/>
      <c r="AQ78" s="164"/>
      <c r="AR78" s="164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200"/>
      <c r="BE78" s="162"/>
      <c r="BF78" s="162"/>
      <c r="BG78" s="163"/>
    </row>
    <row r="79" spans="1:72" ht="19.899999999999999" customHeight="1">
      <c r="A79" s="161"/>
      <c r="B79" s="162"/>
      <c r="C79" s="162"/>
      <c r="D79" s="184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85"/>
      <c r="BE79" s="162"/>
      <c r="BF79" s="162"/>
      <c r="BG79" s="163"/>
    </row>
    <row r="80" spans="1:72">
      <c r="A80" s="161"/>
      <c r="B80" s="162"/>
      <c r="C80" s="162"/>
      <c r="D80" s="162"/>
      <c r="E80" s="162"/>
      <c r="F80" s="164"/>
      <c r="G80" s="164"/>
      <c r="H80" s="164"/>
      <c r="I80" s="164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83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3"/>
    </row>
    <row r="81" spans="1:83" ht="15.75" thickBot="1">
      <c r="A81" s="186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8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9"/>
    </row>
    <row r="82" spans="1:83" ht="32.450000000000003" customHeight="1" thickBot="1">
      <c r="A82" s="389" t="s">
        <v>726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1"/>
      <c r="BN82" s="168"/>
      <c r="BO82" s="168"/>
      <c r="BP82" s="168"/>
      <c r="BQ82" s="168"/>
      <c r="BR82" s="168"/>
      <c r="BS82" s="168"/>
      <c r="BT82" s="168"/>
    </row>
    <row r="83" spans="1:83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83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3"/>
    </row>
    <row r="84" spans="1:83" s="287" customFormat="1" ht="246.75" customHeight="1">
      <c r="A84" s="281"/>
      <c r="B84" s="452" t="s">
        <v>764</v>
      </c>
      <c r="C84" s="453"/>
      <c r="D84" s="453"/>
      <c r="E84" s="453"/>
      <c r="F84" s="453"/>
      <c r="G84" s="453"/>
      <c r="H84" s="453"/>
      <c r="I84" s="454"/>
      <c r="J84" s="455" t="s">
        <v>779</v>
      </c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7"/>
      <c r="X84" s="439" t="s">
        <v>840</v>
      </c>
      <c r="Y84" s="439"/>
      <c r="Z84" s="439" t="s">
        <v>715</v>
      </c>
      <c r="AA84" s="439"/>
      <c r="AB84" s="439" t="s">
        <v>716</v>
      </c>
      <c r="AC84" s="439"/>
      <c r="AD84" s="439" t="s">
        <v>717</v>
      </c>
      <c r="AE84" s="439"/>
      <c r="AF84" s="439" t="s">
        <v>718</v>
      </c>
      <c r="AG84" s="439"/>
      <c r="AH84" s="439" t="s">
        <v>719</v>
      </c>
      <c r="AI84" s="439"/>
      <c r="AJ84" s="393" t="s">
        <v>720</v>
      </c>
      <c r="AK84" s="393"/>
      <c r="AL84" s="293" t="s">
        <v>724</v>
      </c>
      <c r="AM84" s="282" t="s">
        <v>721</v>
      </c>
      <c r="AN84" s="283" t="s">
        <v>795</v>
      </c>
      <c r="AO84" s="282" t="s">
        <v>725</v>
      </c>
      <c r="AP84" s="282" t="s">
        <v>783</v>
      </c>
      <c r="AQ84" s="282" t="s">
        <v>780</v>
      </c>
      <c r="AR84" s="285"/>
      <c r="AS84" s="285"/>
      <c r="AT84" s="285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5"/>
      <c r="BF84" s="285"/>
      <c r="BG84" s="286"/>
      <c r="BK84" s="263" t="s">
        <v>755</v>
      </c>
      <c r="BL84" s="263" t="s">
        <v>232</v>
      </c>
      <c r="BM84" s="263" t="s">
        <v>232</v>
      </c>
      <c r="BN84" s="263" t="s">
        <v>756</v>
      </c>
      <c r="BO84" s="263" t="s">
        <v>757</v>
      </c>
      <c r="BP84" s="263" t="s">
        <v>758</v>
      </c>
      <c r="BQ84" s="263" t="s">
        <v>759</v>
      </c>
      <c r="BR84" s="263" t="s">
        <v>724</v>
      </c>
      <c r="BS84" s="264" t="s">
        <v>761</v>
      </c>
      <c r="BT84" s="264" t="s">
        <v>721</v>
      </c>
      <c r="BU84" s="263" t="s">
        <v>760</v>
      </c>
      <c r="BV84" s="263" t="s">
        <v>762</v>
      </c>
      <c r="BW84" s="263" t="s">
        <v>762</v>
      </c>
      <c r="BX84" s="263" t="s">
        <v>784</v>
      </c>
      <c r="BY84" s="285"/>
      <c r="BZ84" s="262"/>
      <c r="CA84" s="285"/>
      <c r="CB84" s="262"/>
      <c r="CC84" s="285"/>
      <c r="CD84" s="262"/>
      <c r="CE84" s="262"/>
    </row>
    <row r="85" spans="1:83" ht="24.95" customHeight="1">
      <c r="A85" s="161"/>
      <c r="B85" s="392">
        <v>1</v>
      </c>
      <c r="C85" s="395" t="s">
        <v>464</v>
      </c>
      <c r="D85" s="396"/>
      <c r="E85" s="396"/>
      <c r="F85" s="397"/>
      <c r="G85" s="397"/>
      <c r="H85" s="397"/>
      <c r="I85" s="398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86" t="str">
        <f>IF(J85&lt;&gt;"",BT85,"")</f>
        <v/>
      </c>
      <c r="AN85" s="394"/>
      <c r="AO85" s="386" t="str">
        <f>BU85</f>
        <v/>
      </c>
      <c r="AP85" s="386" t="str">
        <f>BW85</f>
        <v/>
      </c>
      <c r="AQ85" s="386" t="str">
        <f>(IF(COUNTA(J85:S96)&lt;&gt;0,CONCATENATE(IF(AND(BV90&gt;=90,BV90&lt;=100),Datos!AR2,IF(AND(BV90&gt;=50,BV90&lt;=89),Datos!AR3,IF(BV90&lt;50,Datos!AR4,"")))," (",BV90,")",),""))</f>
        <v/>
      </c>
      <c r="AR85" s="162"/>
      <c r="AS85" s="162"/>
      <c r="AT85" s="162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162"/>
      <c r="BF85" s="162"/>
      <c r="BG85" s="163"/>
      <c r="BK85" s="261">
        <f>IF(X85=Datos!$AJ$2,10,0)</f>
        <v>0</v>
      </c>
      <c r="BL85" s="261">
        <f>IF(Z85=Datos!$AK$2,10,0)</f>
        <v>0</v>
      </c>
      <c r="BM85" s="261">
        <f>IF(AB85=Datos!$AL$2,10,0)</f>
        <v>0</v>
      </c>
      <c r="BN85" s="261">
        <f>IF(AD85=Datos!AM$2,15,0)</f>
        <v>0</v>
      </c>
      <c r="BO85" s="265">
        <f>IF($AF85=Datos!$AN$2,15,IF($AF85=Datos!$AN$3,10,0))</f>
        <v>0</v>
      </c>
      <c r="BP85" s="261">
        <f>IF(AH85=Datos!AO$2,15,0)</f>
        <v>0</v>
      </c>
      <c r="BQ85" s="261">
        <f>IF(AJ85=Datos!$AP$2,15,0)</f>
        <v>0</v>
      </c>
      <c r="BR85" s="265">
        <f>IF($AL85=Datos!$AQ$2,10,IF($AL85=Datos!$AQ$3,5,0))</f>
        <v>0</v>
      </c>
      <c r="BS85" s="261">
        <f>SUM(BK85:BR85)</f>
        <v>0</v>
      </c>
      <c r="BT85" s="261" t="str">
        <f>IF(J85&lt;&gt;"",IF(BS85&gt;=90,Datos!AR$2,IF(AND(BS85&gt;=80,BS85&lt;=89),Datos!AR$3,Datos!AR$4)),"")</f>
        <v/>
      </c>
      <c r="BU85" s="261" t="str">
        <f>IF(AN85&lt;&gt;"",VLOOKUP(AN85,Datos!AV:AW,2,0),"")</f>
        <v/>
      </c>
      <c r="BV85" s="268" t="str">
        <f>IF(AND(BU85&lt;&gt;"",BT85&lt;&gt;""),INDEX($BN$91:$BQ$94,MATCH(BT85,$BN$91:$BN$94,0),MATCH(BU85,$BN$91:$BQ$91,0)),"")</f>
        <v/>
      </c>
      <c r="BW85" s="169" t="str">
        <f>IF(BV85=100,"Fuerte",IF(BV85=50,"Moderado",IF(BV85=0,"Débil","")))</f>
        <v/>
      </c>
      <c r="BX85" s="383" t="str">
        <f>IF(COUNTA(J85:S96)&lt;&gt;0,IF(AND(BV90&gt;=90,BV90&lt;=100),Datos!AR2,IF(AND(BV90&gt;49,BV90&lt;90),Datos!AR3,IF(BV90&lt;50,Datos!AR4,""))),"sin controles")</f>
        <v>sin controles</v>
      </c>
    </row>
    <row r="86" spans="1:83" ht="24.95" customHeight="1">
      <c r="A86" s="161"/>
      <c r="B86" s="392"/>
      <c r="C86" s="395" t="s">
        <v>465</v>
      </c>
      <c r="D86" s="396"/>
      <c r="E86" s="396"/>
      <c r="F86" s="397"/>
      <c r="G86" s="397"/>
      <c r="H86" s="397"/>
      <c r="I86" s="398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87"/>
      <c r="AN86" s="394"/>
      <c r="AO86" s="387"/>
      <c r="AP86" s="387"/>
      <c r="AQ86" s="387"/>
      <c r="AR86" s="162"/>
      <c r="AS86" s="162"/>
      <c r="AT86" s="162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162"/>
      <c r="BF86" s="162"/>
      <c r="BG86" s="163"/>
      <c r="BK86" s="261">
        <f>IF(X88=Datos!$AJ$2,10,0)</f>
        <v>0</v>
      </c>
      <c r="BL86" s="169">
        <f>IF(Z88=Datos!$AK$2,10,0)</f>
        <v>0</v>
      </c>
      <c r="BM86" s="169">
        <f>IF(AB88=Datos!$AL$2,10,0)</f>
        <v>0</v>
      </c>
      <c r="BN86" s="169">
        <f>IF(AD88=Datos!AM$2,15,0)</f>
        <v>0</v>
      </c>
      <c r="BO86" s="265">
        <f>IF($AF88=Datos!$AN$2,15,IF($AF88=Datos!$AN$3,10,0))</f>
        <v>0</v>
      </c>
      <c r="BP86" s="169">
        <f>IF(AH88=Datos!AO$2,15,0)</f>
        <v>0</v>
      </c>
      <c r="BQ86" s="169">
        <f>IF(AJ88=Datos!$AP$2,15,0)</f>
        <v>0</v>
      </c>
      <c r="BR86" s="265">
        <f>IF($AL88=Datos!$AQ$2,10,IF($AL88=Datos!$AQ$3,5,0))</f>
        <v>0</v>
      </c>
      <c r="BS86" s="261">
        <f>SUM(BK86:BR86)</f>
        <v>0</v>
      </c>
      <c r="BT86" s="261" t="str">
        <f>IF(J88&lt;&gt;"",IF(BS86&gt;=90,Datos!AR$2,IF(AND(BS86&gt;=80,BS86&lt;=89),Datos!AR$3,Datos!AR$4)),"")</f>
        <v/>
      </c>
      <c r="BU86" s="261" t="str">
        <f>IF(AN88&lt;&gt;"",VLOOKUP(AN88,Datos!AV:AW,2,0),"")</f>
        <v/>
      </c>
      <c r="BV86" s="268" t="str">
        <f t="shared" ref="BV86:BV88" si="0">IF(AND(BU86&lt;&gt;"",BT86&lt;&gt;""),INDEX($BN$91:$BQ$94,MATCH(BT86,$BN$91:$BN$94,0),MATCH(BU86,$BN$91:$BQ$91,0)),"")</f>
        <v/>
      </c>
      <c r="BW86" s="169" t="str">
        <f t="shared" ref="BW86:BW88" si="1">IF(BV86=100,"Fuerte",IF(BV86=50,"Moderado",IF(BV86=0,"Débil","")))</f>
        <v/>
      </c>
      <c r="BX86" s="384"/>
    </row>
    <row r="87" spans="1:83" ht="24.95" customHeight="1">
      <c r="A87" s="161"/>
      <c r="B87" s="392"/>
      <c r="C87" s="395" t="s">
        <v>466</v>
      </c>
      <c r="D87" s="396"/>
      <c r="E87" s="396"/>
      <c r="F87" s="397"/>
      <c r="G87" s="397"/>
      <c r="H87" s="397"/>
      <c r="I87" s="398"/>
      <c r="J87" s="421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3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88"/>
      <c r="AN87" s="394"/>
      <c r="AO87" s="388"/>
      <c r="AP87" s="388"/>
      <c r="AQ87" s="387"/>
      <c r="AR87" s="162"/>
      <c r="AS87" s="162"/>
      <c r="AT87" s="162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162"/>
      <c r="BF87" s="162"/>
      <c r="BG87" s="163"/>
      <c r="BK87" s="261">
        <f>IF(X91=Datos!$AJ$2,10,0)</f>
        <v>0</v>
      </c>
      <c r="BL87" s="169">
        <f>IF(Z91=Datos!$AK$2,10,0)</f>
        <v>0</v>
      </c>
      <c r="BM87" s="169">
        <f>IF(AB91=Datos!$AL$2,10,0)</f>
        <v>0</v>
      </c>
      <c r="BN87" s="169">
        <f>IF(AD91=Datos!AM$2,15,0)</f>
        <v>0</v>
      </c>
      <c r="BO87" s="265">
        <f>IF($AF91=Datos!$AN$2,15,IF($AF91=Datos!$AN$3,10,0))</f>
        <v>0</v>
      </c>
      <c r="BP87" s="169">
        <f>IF(AH91=Datos!AO$2,15,0)</f>
        <v>0</v>
      </c>
      <c r="BQ87" s="169">
        <f>IF(AJ91=Datos!$AP$2,15,0)</f>
        <v>0</v>
      </c>
      <c r="BR87" s="265">
        <f>IF($AL91=Datos!$AQ$2,10,IF($AL91=Datos!$AQ$3,5,0))</f>
        <v>0</v>
      </c>
      <c r="BS87" s="261">
        <f>SUM(BK87:BR87)</f>
        <v>0</v>
      </c>
      <c r="BT87" s="261" t="str">
        <f>IF(J91&lt;&gt;"",IF(BS87&gt;=90,Datos!AR$2,IF(AND(BS87&gt;=80,BS87&lt;=89),Datos!AR$3,Datos!AR$4)),"")</f>
        <v/>
      </c>
      <c r="BU87" s="261" t="str">
        <f>IF(AN91&lt;&gt;"",VLOOKUP(AN91,Datos!AV:AW,2,0),"")</f>
        <v/>
      </c>
      <c r="BV87" s="268" t="str">
        <f t="shared" si="0"/>
        <v/>
      </c>
      <c r="BW87" s="169" t="str">
        <f t="shared" si="1"/>
        <v/>
      </c>
      <c r="BX87" s="384"/>
    </row>
    <row r="88" spans="1:83" ht="24.95" customHeight="1">
      <c r="A88" s="161"/>
      <c r="B88" s="392">
        <v>2</v>
      </c>
      <c r="C88" s="395" t="s">
        <v>464</v>
      </c>
      <c r="D88" s="396"/>
      <c r="E88" s="396"/>
      <c r="F88" s="397"/>
      <c r="G88" s="397"/>
      <c r="H88" s="397"/>
      <c r="I88" s="398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86" t="str">
        <f>IF(J88&lt;&gt;"",BT86,"")</f>
        <v/>
      </c>
      <c r="AN88" s="394"/>
      <c r="AO88" s="386" t="str">
        <f>BU86</f>
        <v/>
      </c>
      <c r="AP88" s="386" t="str">
        <f>BW86</f>
        <v/>
      </c>
      <c r="AQ88" s="387"/>
      <c r="AR88" s="162"/>
      <c r="AS88" s="162"/>
      <c r="AT88" s="162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162"/>
      <c r="BF88" s="162"/>
      <c r="BG88" s="163"/>
      <c r="BK88" s="261">
        <f>IF(X94=Datos!$AJ$2,10,0)</f>
        <v>0</v>
      </c>
      <c r="BL88" s="169">
        <f>IF(Z94=Datos!$AK$2,10,0)</f>
        <v>0</v>
      </c>
      <c r="BM88" s="169">
        <f>IF(AB94=Datos!$AL$2,10,0)</f>
        <v>0</v>
      </c>
      <c r="BN88" s="169">
        <f>IF(AD94=Datos!AM$2,15,0)</f>
        <v>0</v>
      </c>
      <c r="BO88" s="265">
        <f>IF($AF94=Datos!$AN$2,15,IF($AF94=Datos!$AN$3,10,0))</f>
        <v>0</v>
      </c>
      <c r="BP88" s="169">
        <f>IF(AH94=Datos!AO$2,15,0)</f>
        <v>0</v>
      </c>
      <c r="BQ88" s="169">
        <f>IF(AJ94=Datos!$AP$2,15,0)</f>
        <v>0</v>
      </c>
      <c r="BR88" s="265">
        <f>IF($AL94=Datos!$AQ$2,10,IF($AL94=Datos!$AQ$3,5,0))</f>
        <v>0</v>
      </c>
      <c r="BS88" s="261">
        <f>SUM(BK88:BR88)</f>
        <v>0</v>
      </c>
      <c r="BT88" s="261" t="str">
        <f>IF(J94&lt;&gt;"",IF(BS88&gt;=90,Datos!AR$2,IF(AND(BS88&gt;=80,BS88&lt;=89),Datos!AR$3,Datos!AR$4)),"")</f>
        <v/>
      </c>
      <c r="BU88" s="261" t="str">
        <f>IF(AN94&lt;&gt;"",VLOOKUP(AN94,Datos!AV:AW,2,0),"")</f>
        <v/>
      </c>
      <c r="BV88" s="268" t="str">
        <f t="shared" si="0"/>
        <v/>
      </c>
      <c r="BW88" s="169" t="str">
        <f t="shared" si="1"/>
        <v/>
      </c>
      <c r="BX88" s="384"/>
    </row>
    <row r="89" spans="1:83" ht="24.95" customHeight="1">
      <c r="A89" s="161"/>
      <c r="B89" s="392"/>
      <c r="C89" s="395" t="s">
        <v>465</v>
      </c>
      <c r="D89" s="396"/>
      <c r="E89" s="396"/>
      <c r="F89" s="397"/>
      <c r="G89" s="397"/>
      <c r="H89" s="397"/>
      <c r="I89" s="398"/>
      <c r="J89" s="418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20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87"/>
      <c r="AN89" s="394"/>
      <c r="AO89" s="387"/>
      <c r="AP89" s="387"/>
      <c r="AQ89" s="387"/>
      <c r="AR89" s="162"/>
      <c r="AS89" s="162"/>
      <c r="AT89" s="162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162"/>
      <c r="BF89" s="162"/>
      <c r="BG89" s="163"/>
      <c r="BK89" s="169"/>
      <c r="BL89" s="169"/>
      <c r="BM89" s="169"/>
      <c r="BN89" s="169"/>
      <c r="BO89" s="266"/>
      <c r="BP89" s="169"/>
      <c r="BQ89" s="169"/>
      <c r="BR89" s="169"/>
      <c r="BS89" s="169"/>
      <c r="BT89" s="169"/>
      <c r="BU89" s="169"/>
      <c r="BV89" s="169"/>
      <c r="BW89" s="169"/>
      <c r="BX89" s="385"/>
    </row>
    <row r="90" spans="1:83" ht="24.95" customHeight="1">
      <c r="A90" s="161"/>
      <c r="B90" s="392"/>
      <c r="C90" s="395" t="s">
        <v>466</v>
      </c>
      <c r="D90" s="396"/>
      <c r="E90" s="396"/>
      <c r="F90" s="397"/>
      <c r="G90" s="397"/>
      <c r="H90" s="397"/>
      <c r="I90" s="398"/>
      <c r="J90" s="421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3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88"/>
      <c r="AN90" s="394"/>
      <c r="AO90" s="388"/>
      <c r="AP90" s="388"/>
      <c r="AQ90" s="387"/>
      <c r="AR90" s="162"/>
      <c r="AS90" s="162"/>
      <c r="AT90" s="162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162"/>
      <c r="BF90" s="162"/>
      <c r="BG90" s="163"/>
      <c r="BU90" s="169" t="s">
        <v>84</v>
      </c>
      <c r="BV90" s="169">
        <f>ROUND(IF(COUNTA(J85:S96)=0,0,SUM(BV85:BV88)/(COUNTA(J85:S96))),1)</f>
        <v>0</v>
      </c>
    </row>
    <row r="91" spans="1:83" ht="24.95" customHeight="1">
      <c r="A91" s="161"/>
      <c r="B91" s="392">
        <v>3</v>
      </c>
      <c r="C91" s="395" t="s">
        <v>464</v>
      </c>
      <c r="D91" s="396"/>
      <c r="E91" s="396"/>
      <c r="F91" s="397"/>
      <c r="G91" s="397"/>
      <c r="H91" s="397"/>
      <c r="I91" s="398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86" t="str">
        <f>IF(J91&lt;&gt;"",BT87,"")</f>
        <v/>
      </c>
      <c r="AN91" s="394"/>
      <c r="AO91" s="386" t="str">
        <f>BU87</f>
        <v/>
      </c>
      <c r="AP91" s="386" t="str">
        <f>BW87</f>
        <v/>
      </c>
      <c r="AQ91" s="387"/>
      <c r="AR91" s="162"/>
      <c r="AS91" s="162"/>
      <c r="AT91" s="162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162"/>
      <c r="BF91" s="162"/>
      <c r="BG91" s="163"/>
      <c r="BN91" s="169"/>
      <c r="BO91" s="267" t="s">
        <v>722</v>
      </c>
      <c r="BP91" s="267" t="s">
        <v>723</v>
      </c>
      <c r="BQ91" s="267" t="s">
        <v>745</v>
      </c>
      <c r="BR91" s="13"/>
    </row>
    <row r="92" spans="1:83" ht="24.95" customHeight="1">
      <c r="A92" s="161"/>
      <c r="B92" s="392"/>
      <c r="C92" s="395" t="s">
        <v>465</v>
      </c>
      <c r="D92" s="396"/>
      <c r="E92" s="396"/>
      <c r="F92" s="397"/>
      <c r="G92" s="397"/>
      <c r="H92" s="397"/>
      <c r="I92" s="398"/>
      <c r="J92" s="418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20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87"/>
      <c r="AN92" s="394"/>
      <c r="AO92" s="387"/>
      <c r="AP92" s="387"/>
      <c r="AQ92" s="387"/>
      <c r="AR92" s="162"/>
      <c r="AS92" s="162"/>
      <c r="AT92" s="162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162"/>
      <c r="BF92" s="162"/>
      <c r="BG92" s="163"/>
      <c r="BN92" s="267" t="s">
        <v>722</v>
      </c>
      <c r="BO92" s="169">
        <v>100</v>
      </c>
      <c r="BP92" s="169">
        <v>50</v>
      </c>
      <c r="BQ92" s="169">
        <v>0</v>
      </c>
      <c r="BR92" s="162"/>
      <c r="BZ92" s="160" t="s">
        <v>763</v>
      </c>
    </row>
    <row r="93" spans="1:83" ht="24.95" customHeight="1">
      <c r="A93" s="161"/>
      <c r="B93" s="392"/>
      <c r="C93" s="395" t="s">
        <v>466</v>
      </c>
      <c r="D93" s="396"/>
      <c r="E93" s="396"/>
      <c r="F93" s="397"/>
      <c r="G93" s="397"/>
      <c r="H93" s="397"/>
      <c r="I93" s="398"/>
      <c r="J93" s="421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3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88"/>
      <c r="AN93" s="394"/>
      <c r="AO93" s="388"/>
      <c r="AP93" s="388"/>
      <c r="AQ93" s="387"/>
      <c r="AR93" s="162"/>
      <c r="AS93" s="162"/>
      <c r="AT93" s="162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162"/>
      <c r="BF93" s="162"/>
      <c r="BG93" s="163"/>
      <c r="BN93" s="267" t="s">
        <v>723</v>
      </c>
      <c r="BO93" s="169">
        <v>50</v>
      </c>
      <c r="BP93" s="169">
        <v>50</v>
      </c>
      <c r="BQ93" s="169">
        <v>0</v>
      </c>
      <c r="BR93" s="162"/>
    </row>
    <row r="94" spans="1:83" ht="24.95" customHeight="1">
      <c r="A94" s="161"/>
      <c r="B94" s="392">
        <v>4</v>
      </c>
      <c r="C94" s="395" t="s">
        <v>464</v>
      </c>
      <c r="D94" s="396"/>
      <c r="E94" s="396"/>
      <c r="F94" s="397"/>
      <c r="G94" s="397"/>
      <c r="H94" s="397"/>
      <c r="I94" s="398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86" t="str">
        <f>IF(J94&lt;&gt;"",BT88,"")</f>
        <v/>
      </c>
      <c r="AN94" s="394"/>
      <c r="AO94" s="386" t="str">
        <f>BU88</f>
        <v/>
      </c>
      <c r="AP94" s="386" t="str">
        <f>BW88</f>
        <v/>
      </c>
      <c r="AQ94" s="387"/>
      <c r="AR94" s="162"/>
      <c r="AS94" s="162"/>
      <c r="AT94" s="162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162"/>
      <c r="BF94" s="162"/>
      <c r="BG94" s="163"/>
      <c r="BN94" s="267" t="s">
        <v>745</v>
      </c>
      <c r="BO94" s="169">
        <v>0</v>
      </c>
      <c r="BP94" s="169">
        <v>0</v>
      </c>
      <c r="BQ94" s="169">
        <v>0</v>
      </c>
      <c r="BR94" s="162"/>
    </row>
    <row r="95" spans="1:83" ht="24.95" customHeight="1">
      <c r="A95" s="161"/>
      <c r="B95" s="392"/>
      <c r="C95" s="395" t="s">
        <v>465</v>
      </c>
      <c r="D95" s="396"/>
      <c r="E95" s="396"/>
      <c r="F95" s="397"/>
      <c r="G95" s="397"/>
      <c r="H95" s="397"/>
      <c r="I95" s="398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87"/>
      <c r="AN95" s="394"/>
      <c r="AO95" s="387"/>
      <c r="AP95" s="387"/>
      <c r="AQ95" s="387"/>
      <c r="AR95" s="162"/>
      <c r="AS95" s="162"/>
      <c r="AT95" s="162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162"/>
      <c r="BF95" s="162"/>
      <c r="BG95" s="163"/>
    </row>
    <row r="96" spans="1:83" ht="24.95" customHeight="1">
      <c r="A96" s="161"/>
      <c r="B96" s="392"/>
      <c r="C96" s="395" t="s">
        <v>466</v>
      </c>
      <c r="D96" s="396"/>
      <c r="E96" s="396"/>
      <c r="F96" s="397"/>
      <c r="G96" s="397"/>
      <c r="H96" s="397"/>
      <c r="I96" s="398"/>
      <c r="J96" s="421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3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88"/>
      <c r="AN96" s="394"/>
      <c r="AO96" s="388"/>
      <c r="AP96" s="388"/>
      <c r="AQ96" s="388"/>
      <c r="AR96" s="162"/>
      <c r="AS96" s="162"/>
      <c r="AT96" s="162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162"/>
      <c r="BF96" s="162"/>
      <c r="BG96" s="163"/>
    </row>
    <row r="97" spans="1:76" ht="15.75" customHeight="1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3"/>
    </row>
    <row r="98" spans="1:76" s="287" customFormat="1" ht="270.75" customHeight="1">
      <c r="A98" s="281"/>
      <c r="B98" s="452" t="s">
        <v>764</v>
      </c>
      <c r="C98" s="453"/>
      <c r="D98" s="453"/>
      <c r="E98" s="453"/>
      <c r="F98" s="453"/>
      <c r="G98" s="453"/>
      <c r="H98" s="453"/>
      <c r="I98" s="454"/>
      <c r="J98" s="455" t="s">
        <v>797</v>
      </c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7"/>
      <c r="X98" s="439" t="s">
        <v>841</v>
      </c>
      <c r="Y98" s="439"/>
      <c r="Z98" s="439" t="s">
        <v>715</v>
      </c>
      <c r="AA98" s="439"/>
      <c r="AB98" s="439" t="s">
        <v>716</v>
      </c>
      <c r="AC98" s="439"/>
      <c r="AD98" s="439" t="s">
        <v>717</v>
      </c>
      <c r="AE98" s="439"/>
      <c r="AF98" s="439" t="s">
        <v>718</v>
      </c>
      <c r="AG98" s="439"/>
      <c r="AH98" s="439" t="s">
        <v>719</v>
      </c>
      <c r="AI98" s="439"/>
      <c r="AJ98" s="393" t="s">
        <v>720</v>
      </c>
      <c r="AK98" s="393"/>
      <c r="AL98" s="293" t="s">
        <v>724</v>
      </c>
      <c r="AM98" s="282" t="s">
        <v>721</v>
      </c>
      <c r="AN98" s="293" t="s">
        <v>795</v>
      </c>
      <c r="AO98" s="282" t="s">
        <v>725</v>
      </c>
      <c r="AP98" s="282" t="s">
        <v>783</v>
      </c>
      <c r="AQ98" s="282" t="s">
        <v>780</v>
      </c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5"/>
      <c r="BF98" s="285"/>
      <c r="BG98" s="286"/>
      <c r="BK98" s="263" t="s">
        <v>755</v>
      </c>
      <c r="BL98" s="263" t="s">
        <v>232</v>
      </c>
      <c r="BM98" s="263" t="s">
        <v>232</v>
      </c>
      <c r="BN98" s="263" t="s">
        <v>756</v>
      </c>
      <c r="BO98" s="263" t="s">
        <v>757</v>
      </c>
      <c r="BP98" s="263" t="s">
        <v>758</v>
      </c>
      <c r="BQ98" s="263" t="s">
        <v>759</v>
      </c>
      <c r="BR98" s="263" t="s">
        <v>724</v>
      </c>
      <c r="BS98" s="264" t="s">
        <v>761</v>
      </c>
      <c r="BT98" s="264" t="s">
        <v>721</v>
      </c>
      <c r="BU98" s="263" t="s">
        <v>760</v>
      </c>
      <c r="BV98" s="263" t="s">
        <v>762</v>
      </c>
      <c r="BW98" s="263" t="s">
        <v>762</v>
      </c>
      <c r="BX98" s="263" t="s">
        <v>798</v>
      </c>
    </row>
    <row r="99" spans="1:76" ht="24.95" customHeight="1">
      <c r="A99" s="161"/>
      <c r="B99" s="392">
        <v>1</v>
      </c>
      <c r="C99" s="395" t="s">
        <v>464</v>
      </c>
      <c r="D99" s="396"/>
      <c r="E99" s="396"/>
      <c r="F99" s="397"/>
      <c r="G99" s="397"/>
      <c r="H99" s="397"/>
      <c r="I99" s="398"/>
      <c r="J99" s="415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7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4"/>
      <c r="AM99" s="386" t="str">
        <f>IF(J99&lt;&gt;"",BT99,"")</f>
        <v/>
      </c>
      <c r="AN99" s="394"/>
      <c r="AO99" s="386" t="str">
        <f>BU99</f>
        <v/>
      </c>
      <c r="AP99" s="386" t="str">
        <f>BW99</f>
        <v/>
      </c>
      <c r="AQ99" s="386" t="str">
        <f>(IF(COUNTA(J99:S110)&lt;&gt;0,CONCATENATE(IF(AND(BV104&gt;=90,BV104&lt;=100),Datos!AR2,IF(AND(BV104&gt;=50,BV104&lt;=89),Datos!AR3,IF(BV104&lt;50,Datos!AR4,"")))," (",BV104,")",),""))</f>
        <v/>
      </c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162"/>
      <c r="BF99" s="162"/>
      <c r="BG99" s="163"/>
      <c r="BK99" s="261">
        <f>IF(X99=Datos!$AJ$2,10,0)</f>
        <v>0</v>
      </c>
      <c r="BL99" s="261">
        <f>IF(Z99=Datos!$AK$2,10,0)</f>
        <v>0</v>
      </c>
      <c r="BM99" s="261">
        <f>IF(AB99=Datos!$AL$2,10,0)</f>
        <v>0</v>
      </c>
      <c r="BN99" s="261">
        <f>IF(AD99=Datos!AM$2,15,0)</f>
        <v>0</v>
      </c>
      <c r="BO99" s="265">
        <f>IF($AF99=Datos!$AN$2,15,IF($AF99=Datos!$AN$3,10,0))</f>
        <v>0</v>
      </c>
      <c r="BP99" s="261">
        <f>IF(AH99=Datos!AO$2,15,0)</f>
        <v>0</v>
      </c>
      <c r="BQ99" s="261">
        <f>IF(AJ99=Datos!$AP$2,15,0)</f>
        <v>0</v>
      </c>
      <c r="BR99" s="265">
        <f>IF($AL99=Datos!$AQ$2,10,IF($AL99=Datos!$AQ$3,5,0))</f>
        <v>0</v>
      </c>
      <c r="BS99" s="261">
        <f>SUM(BK99:BR99)</f>
        <v>0</v>
      </c>
      <c r="BT99" s="261" t="str">
        <f>IF(J99&lt;&gt;"",IF(BS99&gt;=90,Datos!AR$2,IF(AND(BS99&gt;=80,BS99&lt;=89),Datos!AR$3,Datos!AR$4)),"")</f>
        <v/>
      </c>
      <c r="BU99" s="261" t="str">
        <f>IF(AN99&lt;&gt;"",VLOOKUP(AN99,Datos!AV:AW,2,0),"")</f>
        <v/>
      </c>
      <c r="BV99" s="298" t="str">
        <f>IF(AND(BU99&lt;&gt;"",BT99&lt;&gt;""),INDEX($BN$91:$BQ$94,MATCH(BT99,$BN$91:$BN$94,0),MATCH(BU99,$BN$91:$BQ$91,0)),"")</f>
        <v/>
      </c>
      <c r="BW99" s="169" t="str">
        <f>IF(BV99=100,"Fuerte",IF(BV99=50,"Moderado",IF(BV99=0,"Débil","")))</f>
        <v/>
      </c>
      <c r="BX99" s="383" t="str">
        <f>IF(COUNTA(J99:S110)&lt;&gt;0,IF(AND(BV104&gt;=90,BV104&lt;=100),Datos!AR2,IF(AND(BV104&gt;49,BV104&lt;90),Datos!AR3,IF(BV104&lt;50,Datos!AR4,""))),"sin controles")</f>
        <v>sin controles</v>
      </c>
    </row>
    <row r="100" spans="1:76" ht="24.95" customHeight="1">
      <c r="A100" s="161"/>
      <c r="B100" s="392"/>
      <c r="C100" s="395" t="s">
        <v>465</v>
      </c>
      <c r="D100" s="396"/>
      <c r="E100" s="396"/>
      <c r="F100" s="397"/>
      <c r="G100" s="397"/>
      <c r="H100" s="397"/>
      <c r="I100" s="398"/>
      <c r="J100" s="418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20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87"/>
      <c r="AN100" s="394"/>
      <c r="AO100" s="387"/>
      <c r="AP100" s="387"/>
      <c r="AQ100" s="387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162"/>
      <c r="BF100" s="162"/>
      <c r="BG100" s="163"/>
      <c r="BK100" s="261">
        <f>IF(X102=Datos!$AJ$2,10,0)</f>
        <v>0</v>
      </c>
      <c r="BL100" s="169">
        <f>IF(Z102=Datos!$AK$2,10,0)</f>
        <v>0</v>
      </c>
      <c r="BM100" s="169">
        <f>IF(AB102=Datos!$AL$2,10,0)</f>
        <v>0</v>
      </c>
      <c r="BN100" s="169">
        <f>IF(AD102=Datos!AM$2,15,0)</f>
        <v>0</v>
      </c>
      <c r="BO100" s="265">
        <f>IF($AF102=Datos!$AN$2,15,IF($AF102=Datos!$AN$3,10,0))</f>
        <v>0</v>
      </c>
      <c r="BP100" s="169">
        <f>IF(AH102=Datos!AO$2,15,0)</f>
        <v>0</v>
      </c>
      <c r="BQ100" s="169">
        <f>IF(AJ102=Datos!$AP$2,15,0)</f>
        <v>0</v>
      </c>
      <c r="BR100" s="265">
        <f>IF($AL102=Datos!$AQ$2,10,IF($AL102=Datos!$AQ$3,5,0))</f>
        <v>0</v>
      </c>
      <c r="BS100" s="261">
        <f>SUM(BK100:BR100)</f>
        <v>0</v>
      </c>
      <c r="BT100" s="261" t="str">
        <f>IF(J102&lt;&gt;"",IF(BS100&gt;=90,Datos!AR$2,IF(AND(BS100&gt;=80,BS100&lt;=89),Datos!AR$3,Datos!AR$4)),"")</f>
        <v/>
      </c>
      <c r="BU100" s="261" t="str">
        <f>IF(AN102&lt;&gt;"",VLOOKUP(AN102,Datos!AV:AW,2,0),"")</f>
        <v/>
      </c>
      <c r="BV100" s="298" t="str">
        <f>IF(AND(BU100&lt;&gt;"",BT100&lt;&gt;""),INDEX($BN$91:$BQ$94,MATCH(BT100,$BN$91:$BN$94,0),MATCH(BU100,$BN$91:$BQ$91,0)),"")</f>
        <v/>
      </c>
      <c r="BW100" s="169" t="str">
        <f t="shared" ref="BW100:BW102" si="2">IF(BV100=100,"Fuerte",IF(BV100=50,"Moderado",IF(BV100=0,"Débil","")))</f>
        <v/>
      </c>
      <c r="BX100" s="384"/>
    </row>
    <row r="101" spans="1:76" ht="24.95" customHeight="1">
      <c r="A101" s="161"/>
      <c r="B101" s="392"/>
      <c r="C101" s="395" t="s">
        <v>466</v>
      </c>
      <c r="D101" s="396"/>
      <c r="E101" s="396"/>
      <c r="F101" s="397"/>
      <c r="G101" s="397"/>
      <c r="H101" s="397"/>
      <c r="I101" s="398"/>
      <c r="J101" s="421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3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88"/>
      <c r="AN101" s="394"/>
      <c r="AO101" s="388"/>
      <c r="AP101" s="388"/>
      <c r="AQ101" s="387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162"/>
      <c r="BF101" s="162"/>
      <c r="BG101" s="163"/>
      <c r="BK101" s="261">
        <f>IF(X105=Datos!$AJ$2,10,0)</f>
        <v>0</v>
      </c>
      <c r="BL101" s="169">
        <f>IF(Z105=Datos!$AK$2,10,0)</f>
        <v>0</v>
      </c>
      <c r="BM101" s="169">
        <f>IF(AB105=Datos!$AL$2,10,0)</f>
        <v>0</v>
      </c>
      <c r="BN101" s="169">
        <f>IF(AD105=Datos!AM$2,15,0)</f>
        <v>0</v>
      </c>
      <c r="BO101" s="265">
        <f>IF($AF105=Datos!$AN$2,15,IF($AF105=Datos!$AN$3,10,0))</f>
        <v>0</v>
      </c>
      <c r="BP101" s="169">
        <f>IF(AH105=Datos!AO$2,15,0)</f>
        <v>0</v>
      </c>
      <c r="BQ101" s="169">
        <f>IF(AJ105=Datos!$AP$2,15,0)</f>
        <v>0</v>
      </c>
      <c r="BR101" s="265">
        <f>IF($AL105=Datos!$AQ$2,10,IF($AL105=Datos!$AQ$3,5,0))</f>
        <v>0</v>
      </c>
      <c r="BS101" s="261">
        <f>SUM(BK101:BR101)</f>
        <v>0</v>
      </c>
      <c r="BT101" s="261" t="str">
        <f>IF(J105&lt;&gt;"",IF(BS101&gt;=90,Datos!AR$2,IF(AND(BS101&gt;=80,BS101&lt;=89),Datos!AR$3,Datos!AR$4)),"")</f>
        <v/>
      </c>
      <c r="BU101" s="261" t="str">
        <f>IF(AN105&lt;&gt;"",VLOOKUP(AN105,Datos!AV:AW,2,0),"")</f>
        <v/>
      </c>
      <c r="BV101" s="298" t="str">
        <f t="shared" ref="BV101:BV102" si="3">IF(AND(BU101&lt;&gt;"",BT101&lt;&gt;""),INDEX($BN$91:$BQ$94,MATCH(BT101,$BN$91:$BN$94,0),MATCH(BU101,$BN$91:$BQ$91,0)),"")</f>
        <v/>
      </c>
      <c r="BW101" s="169" t="str">
        <f t="shared" si="2"/>
        <v/>
      </c>
      <c r="BX101" s="384"/>
    </row>
    <row r="102" spans="1:76" ht="24.95" customHeight="1">
      <c r="A102" s="161"/>
      <c r="B102" s="392">
        <v>2</v>
      </c>
      <c r="C102" s="395" t="s">
        <v>464</v>
      </c>
      <c r="D102" s="396"/>
      <c r="E102" s="396"/>
      <c r="F102" s="397"/>
      <c r="G102" s="397"/>
      <c r="H102" s="397"/>
      <c r="I102" s="398"/>
      <c r="J102" s="415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7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  <c r="AI102" s="394"/>
      <c r="AJ102" s="394"/>
      <c r="AK102" s="394"/>
      <c r="AL102" s="394"/>
      <c r="AM102" s="386" t="str">
        <f>IF(J102&lt;&gt;"",BT100,"")</f>
        <v/>
      </c>
      <c r="AN102" s="394"/>
      <c r="AO102" s="386" t="str">
        <f>BU100</f>
        <v/>
      </c>
      <c r="AP102" s="386" t="str">
        <f>BW100</f>
        <v/>
      </c>
      <c r="AQ102" s="387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162"/>
      <c r="BF102" s="162"/>
      <c r="BG102" s="163"/>
      <c r="BK102" s="261">
        <f>IF(X108=Datos!$AJ$2,10,0)</f>
        <v>0</v>
      </c>
      <c r="BL102" s="169">
        <f>IF(Z108=Datos!$AK$2,10,0)</f>
        <v>0</v>
      </c>
      <c r="BM102" s="169">
        <f>IF(AB108=Datos!$AL$2,10,0)</f>
        <v>0</v>
      </c>
      <c r="BN102" s="169">
        <f>IF(AD108=Datos!AM$2,15,0)</f>
        <v>0</v>
      </c>
      <c r="BO102" s="265">
        <f>IF($AF108=Datos!$AN$2,15,IF($AF108=Datos!$AN$3,10,0))</f>
        <v>0</v>
      </c>
      <c r="BP102" s="169">
        <f>IF(AH108=Datos!AO$2,15,0)</f>
        <v>0</v>
      </c>
      <c r="BQ102" s="169">
        <f>IF(AJ108=Datos!$AP$2,15,0)</f>
        <v>0</v>
      </c>
      <c r="BR102" s="265">
        <f>IF($AL108=Datos!$AQ$2,10,IF($AL108=Datos!$AQ$3,5,0))</f>
        <v>0</v>
      </c>
      <c r="BS102" s="261">
        <f>SUM(BK102:BR102)</f>
        <v>0</v>
      </c>
      <c r="BT102" s="261" t="str">
        <f>IF(J108&lt;&gt;"",IF(BS102&gt;=90,Datos!AR$2,IF(AND(BS102&gt;=80,BS102&lt;=89),Datos!AR$3,Datos!AR$4)),"")</f>
        <v/>
      </c>
      <c r="BU102" s="261" t="str">
        <f>IF(AN108&lt;&gt;"",VLOOKUP(AN108,Datos!AV:AW,2,0),"")</f>
        <v/>
      </c>
      <c r="BV102" s="298" t="str">
        <f t="shared" si="3"/>
        <v/>
      </c>
      <c r="BW102" s="169" t="str">
        <f t="shared" si="2"/>
        <v/>
      </c>
      <c r="BX102" s="384"/>
    </row>
    <row r="103" spans="1:76" ht="24.95" customHeight="1">
      <c r="A103" s="161"/>
      <c r="B103" s="392"/>
      <c r="C103" s="395" t="s">
        <v>465</v>
      </c>
      <c r="D103" s="396"/>
      <c r="E103" s="396"/>
      <c r="F103" s="397"/>
      <c r="G103" s="397"/>
      <c r="H103" s="397"/>
      <c r="I103" s="398"/>
      <c r="J103" s="418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20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87"/>
      <c r="AN103" s="394"/>
      <c r="AO103" s="387"/>
      <c r="AP103" s="387"/>
      <c r="AQ103" s="387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162"/>
      <c r="BF103" s="162"/>
      <c r="BG103" s="163"/>
      <c r="BK103" s="169"/>
      <c r="BL103" s="169"/>
      <c r="BM103" s="169"/>
      <c r="BN103" s="169"/>
      <c r="BO103" s="266"/>
      <c r="BP103" s="169"/>
      <c r="BQ103" s="169"/>
      <c r="BR103" s="169"/>
      <c r="BS103" s="169"/>
      <c r="BT103" s="169"/>
      <c r="BU103" s="169"/>
      <c r="BV103" s="169"/>
      <c r="BW103" s="169"/>
      <c r="BX103" s="385"/>
    </row>
    <row r="104" spans="1:76" ht="24.95" customHeight="1">
      <c r="A104" s="161"/>
      <c r="B104" s="392"/>
      <c r="C104" s="395" t="s">
        <v>466</v>
      </c>
      <c r="D104" s="396"/>
      <c r="E104" s="396"/>
      <c r="F104" s="397"/>
      <c r="G104" s="397"/>
      <c r="H104" s="397"/>
      <c r="I104" s="398"/>
      <c r="J104" s="421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3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4"/>
      <c r="AK104" s="394"/>
      <c r="AL104" s="394"/>
      <c r="AM104" s="388"/>
      <c r="AN104" s="394"/>
      <c r="AO104" s="388"/>
      <c r="AP104" s="388"/>
      <c r="AQ104" s="387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162"/>
      <c r="BF104" s="162"/>
      <c r="BG104" s="163"/>
      <c r="BU104" s="169" t="s">
        <v>84</v>
      </c>
      <c r="BV104" s="169">
        <f>ROUND(IF(COUNTA(J99:S110)=0,0,SUM(BV99:BV102)/(COUNTA(J99:S110))),1)</f>
        <v>0</v>
      </c>
    </row>
    <row r="105" spans="1:76" ht="24.95" customHeight="1">
      <c r="A105" s="161"/>
      <c r="B105" s="392">
        <v>3</v>
      </c>
      <c r="C105" s="395" t="s">
        <v>464</v>
      </c>
      <c r="D105" s="396"/>
      <c r="E105" s="396"/>
      <c r="F105" s="397"/>
      <c r="G105" s="397"/>
      <c r="H105" s="397"/>
      <c r="I105" s="398"/>
      <c r="J105" s="415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7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86" t="str">
        <f>IF(J105&lt;&gt;"",BT101,"")</f>
        <v/>
      </c>
      <c r="AN105" s="394"/>
      <c r="AO105" s="386" t="str">
        <f>BU101</f>
        <v/>
      </c>
      <c r="AP105" s="386" t="str">
        <f>BW101</f>
        <v/>
      </c>
      <c r="AQ105" s="387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162"/>
      <c r="BF105" s="162"/>
      <c r="BG105" s="163"/>
      <c r="BN105" s="169"/>
      <c r="BO105" s="267" t="s">
        <v>722</v>
      </c>
      <c r="BP105" s="267" t="s">
        <v>723</v>
      </c>
      <c r="BQ105" s="267" t="s">
        <v>745</v>
      </c>
      <c r="BR105" s="13"/>
    </row>
    <row r="106" spans="1:76" ht="24.95" customHeight="1">
      <c r="A106" s="161"/>
      <c r="B106" s="392"/>
      <c r="C106" s="395" t="s">
        <v>465</v>
      </c>
      <c r="D106" s="396"/>
      <c r="E106" s="396"/>
      <c r="F106" s="397"/>
      <c r="G106" s="397"/>
      <c r="H106" s="397"/>
      <c r="I106" s="398"/>
      <c r="J106" s="418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20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87"/>
      <c r="AN106" s="394"/>
      <c r="AO106" s="387"/>
      <c r="AP106" s="387"/>
      <c r="AQ106" s="387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162"/>
      <c r="BF106" s="162"/>
      <c r="BG106" s="163"/>
      <c r="BN106" s="267" t="s">
        <v>722</v>
      </c>
      <c r="BO106" s="169">
        <v>100</v>
      </c>
      <c r="BP106" s="169">
        <v>50</v>
      </c>
      <c r="BQ106" s="169">
        <v>0</v>
      </c>
      <c r="BR106" s="162"/>
    </row>
    <row r="107" spans="1:76" ht="24.95" customHeight="1">
      <c r="A107" s="161"/>
      <c r="B107" s="392"/>
      <c r="C107" s="395" t="s">
        <v>466</v>
      </c>
      <c r="D107" s="396"/>
      <c r="E107" s="396"/>
      <c r="F107" s="397"/>
      <c r="G107" s="397"/>
      <c r="H107" s="397"/>
      <c r="I107" s="398"/>
      <c r="J107" s="421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3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88"/>
      <c r="AN107" s="394"/>
      <c r="AO107" s="388"/>
      <c r="AP107" s="388"/>
      <c r="AQ107" s="387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162"/>
      <c r="BF107" s="162"/>
      <c r="BG107" s="163"/>
      <c r="BN107" s="267" t="s">
        <v>723</v>
      </c>
      <c r="BO107" s="169">
        <v>50</v>
      </c>
      <c r="BP107" s="169">
        <v>50</v>
      </c>
      <c r="BQ107" s="169">
        <v>0</v>
      </c>
      <c r="BR107" s="162"/>
    </row>
    <row r="108" spans="1:76" ht="24.95" customHeight="1">
      <c r="A108" s="161"/>
      <c r="B108" s="392">
        <v>4</v>
      </c>
      <c r="C108" s="395" t="s">
        <v>464</v>
      </c>
      <c r="D108" s="396"/>
      <c r="E108" s="396"/>
      <c r="F108" s="397"/>
      <c r="G108" s="397"/>
      <c r="H108" s="397"/>
      <c r="I108" s="398"/>
      <c r="J108" s="415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7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86" t="str">
        <f>IF(J108&lt;&gt;"",BT102,"")</f>
        <v/>
      </c>
      <c r="AN108" s="394"/>
      <c r="AO108" s="386" t="str">
        <f>BU102</f>
        <v/>
      </c>
      <c r="AP108" s="386" t="str">
        <f>BW102</f>
        <v/>
      </c>
      <c r="AQ108" s="387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162"/>
      <c r="BF108" s="162"/>
      <c r="BG108" s="163"/>
      <c r="BN108" s="267" t="s">
        <v>745</v>
      </c>
      <c r="BO108" s="169">
        <v>0</v>
      </c>
      <c r="BP108" s="169">
        <v>0</v>
      </c>
      <c r="BQ108" s="169">
        <v>0</v>
      </c>
      <c r="BR108" s="162"/>
    </row>
    <row r="109" spans="1:76" ht="24.95" customHeight="1">
      <c r="A109" s="161"/>
      <c r="B109" s="392"/>
      <c r="C109" s="395" t="s">
        <v>465</v>
      </c>
      <c r="D109" s="396"/>
      <c r="E109" s="396"/>
      <c r="F109" s="397"/>
      <c r="G109" s="397"/>
      <c r="H109" s="397"/>
      <c r="I109" s="398"/>
      <c r="J109" s="418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20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  <c r="AI109" s="394"/>
      <c r="AJ109" s="394"/>
      <c r="AK109" s="394"/>
      <c r="AL109" s="394"/>
      <c r="AM109" s="387"/>
      <c r="AN109" s="394"/>
      <c r="AO109" s="387"/>
      <c r="AP109" s="387"/>
      <c r="AQ109" s="387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162"/>
      <c r="BF109" s="162"/>
      <c r="BG109" s="163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</row>
    <row r="110" spans="1:76" ht="24.95" customHeight="1">
      <c r="A110" s="161"/>
      <c r="B110" s="392"/>
      <c r="C110" s="395" t="s">
        <v>466</v>
      </c>
      <c r="D110" s="396"/>
      <c r="E110" s="396"/>
      <c r="F110" s="397"/>
      <c r="G110" s="397"/>
      <c r="H110" s="397"/>
      <c r="I110" s="398"/>
      <c r="J110" s="421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3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  <c r="AI110" s="394"/>
      <c r="AJ110" s="394"/>
      <c r="AK110" s="394"/>
      <c r="AL110" s="394"/>
      <c r="AM110" s="388"/>
      <c r="AN110" s="394"/>
      <c r="AO110" s="388"/>
      <c r="AP110" s="388"/>
      <c r="AQ110" s="388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162"/>
      <c r="BF110" s="162"/>
      <c r="BG110" s="163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</row>
    <row r="111" spans="1:76" s="192" customFormat="1" ht="14.45" customHeight="1">
      <c r="A111" s="166"/>
      <c r="B111" s="164"/>
      <c r="C111" s="164"/>
      <c r="D111" s="176"/>
      <c r="E111" s="176"/>
      <c r="F111" s="176"/>
      <c r="G111" s="17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1"/>
      <c r="U111" s="191"/>
      <c r="V111" s="191"/>
      <c r="W111" s="191"/>
      <c r="X111" s="176"/>
      <c r="Y111" s="176"/>
      <c r="Z111" s="176"/>
      <c r="AA111" s="176"/>
      <c r="AB111" s="176"/>
      <c r="AC111" s="176"/>
      <c r="AD111" s="191"/>
      <c r="AE111" s="191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64"/>
      <c r="BF111" s="164"/>
      <c r="BG111" s="165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</row>
    <row r="112" spans="1:76" s="192" customFormat="1" ht="12.75" customHeight="1">
      <c r="A112" s="166"/>
      <c r="B112" s="164"/>
      <c r="C112" s="164"/>
      <c r="D112" s="176"/>
      <c r="E112" s="176"/>
      <c r="F112" s="176"/>
      <c r="G112" s="17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1"/>
      <c r="U112" s="191"/>
      <c r="V112" s="191"/>
      <c r="W112" s="191"/>
      <c r="X112" s="176"/>
      <c r="Y112" s="176"/>
      <c r="Z112" s="176"/>
      <c r="AA112" s="176"/>
      <c r="AB112" s="176"/>
      <c r="AC112" s="176"/>
      <c r="AD112" s="191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64"/>
      <c r="BF112" s="164"/>
      <c r="BG112" s="165"/>
      <c r="BK112" s="164"/>
      <c r="BL112" s="164"/>
      <c r="BM112" s="164"/>
      <c r="BN112" s="292"/>
      <c r="BO112" s="164"/>
      <c r="BP112" s="164"/>
      <c r="BQ112" s="164"/>
      <c r="BR112" s="164"/>
      <c r="BS112" s="164"/>
      <c r="BT112" s="164"/>
      <c r="BU112" s="164"/>
      <c r="BV112" s="164"/>
      <c r="BW112" s="164"/>
    </row>
    <row r="113" spans="1:79" s="192" customFormat="1" ht="51.75" customHeight="1">
      <c r="A113" s="166"/>
      <c r="B113" s="164"/>
      <c r="C113" s="164"/>
      <c r="D113" s="176"/>
      <c r="E113" s="176"/>
      <c r="F113" s="176"/>
      <c r="G113" s="176"/>
      <c r="P113" s="514" t="s">
        <v>781</v>
      </c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4" t="s">
        <v>782</v>
      </c>
      <c r="AD113" s="514"/>
      <c r="AE113" s="514"/>
      <c r="AF113" s="514"/>
      <c r="AG113" s="514"/>
      <c r="AH113" s="514"/>
      <c r="AI113" s="514"/>
      <c r="AJ113" s="514"/>
      <c r="AK113" s="514"/>
      <c r="AL113" s="514"/>
      <c r="AM113" s="514"/>
      <c r="AN113" s="514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64"/>
      <c r="BF113" s="164"/>
      <c r="BG113" s="165"/>
      <c r="BK113" s="164"/>
      <c r="BL113" s="164"/>
      <c r="BM113" s="164"/>
      <c r="BN113" s="292"/>
      <c r="BO113" s="292"/>
      <c r="BP113" s="292"/>
      <c r="BQ113" s="292"/>
      <c r="BR113" s="292"/>
      <c r="BS113" s="306"/>
      <c r="BT113" s="164"/>
      <c r="BU113" s="164"/>
      <c r="BV113" s="164"/>
      <c r="BW113" s="164"/>
    </row>
    <row r="114" spans="1:79" s="192" customFormat="1" ht="38.25" customHeight="1">
      <c r="A114" s="166"/>
      <c r="B114" s="164"/>
      <c r="C114" s="164"/>
      <c r="D114" s="176"/>
      <c r="E114" s="176"/>
      <c r="F114" s="176"/>
      <c r="G114" s="176"/>
      <c r="P114" s="513" t="str">
        <f>IF(AQ85="","No se identifican controles preventivos",AQ85)</f>
        <v>No se identifican controles preventivos</v>
      </c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3"/>
      <c r="AC114" s="513" t="str">
        <f>IF(AQ99="","No se identifican controles detectivos",AQ99)</f>
        <v>No se identifican controles detectivos</v>
      </c>
      <c r="AD114" s="513"/>
      <c r="AE114" s="513"/>
      <c r="AF114" s="513"/>
      <c r="AG114" s="513"/>
      <c r="AH114" s="513"/>
      <c r="AI114" s="513"/>
      <c r="AJ114" s="513"/>
      <c r="AK114" s="513"/>
      <c r="AL114" s="513"/>
      <c r="AM114" s="513"/>
      <c r="AN114" s="513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64"/>
      <c r="BF114" s="164"/>
      <c r="BG114" s="165"/>
      <c r="BK114" s="164"/>
      <c r="BL114" s="164"/>
      <c r="BM114" s="164"/>
      <c r="BP114" s="307"/>
      <c r="BQ114" s="307"/>
      <c r="BR114" s="307"/>
      <c r="BS114" s="308"/>
      <c r="BT114" s="164"/>
      <c r="BU114" s="164"/>
      <c r="BV114" s="164"/>
      <c r="BW114" s="164"/>
    </row>
    <row r="115" spans="1:79" s="192" customFormat="1" ht="30.75" customHeight="1">
      <c r="A115" s="166"/>
      <c r="B115" s="164"/>
      <c r="C115" s="164"/>
      <c r="D115" s="176"/>
      <c r="E115" s="176"/>
      <c r="F115" s="176"/>
      <c r="G115" s="176"/>
      <c r="BK115" s="164"/>
      <c r="BL115" s="164"/>
      <c r="BM115" s="164"/>
      <c r="BP115" s="164"/>
      <c r="BQ115" s="164"/>
      <c r="BR115" s="164"/>
      <c r="BS115" s="164"/>
      <c r="BT115" s="164"/>
      <c r="BU115" s="164"/>
      <c r="BV115" s="164"/>
      <c r="BW115" s="164"/>
    </row>
    <row r="116" spans="1:79" ht="15.75" thickBot="1">
      <c r="A116" s="186"/>
      <c r="B116" s="187"/>
      <c r="C116" s="187"/>
      <c r="D116" s="187"/>
      <c r="E116" s="187"/>
      <c r="F116" s="187"/>
      <c r="G116" s="187"/>
      <c r="BM116" s="162"/>
      <c r="BN116" s="162"/>
      <c r="BO116" s="441"/>
      <c r="BP116" s="441"/>
      <c r="BQ116" s="441"/>
      <c r="BR116" s="294"/>
      <c r="BS116" s="162"/>
      <c r="BT116" s="162"/>
      <c r="BU116" s="162"/>
      <c r="BV116" s="162"/>
      <c r="BW116" s="162"/>
    </row>
    <row r="117" spans="1:79" ht="32.450000000000003" customHeight="1" thickBot="1">
      <c r="A117" s="389" t="s">
        <v>460</v>
      </c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  <c r="BG117" s="391"/>
      <c r="BM117" s="162"/>
      <c r="BN117" s="162"/>
      <c r="BO117" s="13"/>
      <c r="BP117" s="13"/>
      <c r="BQ117" s="13"/>
      <c r="BR117" s="13"/>
      <c r="BS117" s="295"/>
      <c r="BT117" s="162"/>
      <c r="BU117" s="162"/>
      <c r="BV117" s="162"/>
      <c r="BW117" s="162"/>
    </row>
    <row r="118" spans="1:79" ht="38.25" customHeight="1">
      <c r="A118" s="273"/>
      <c r="B118" s="274"/>
      <c r="C118" s="274"/>
      <c r="D118" s="274"/>
      <c r="E118" s="274"/>
      <c r="F118" s="274"/>
      <c r="G118" s="274"/>
      <c r="H118" s="274"/>
      <c r="I118" s="274"/>
      <c r="J118" s="274"/>
      <c r="K118" s="8"/>
      <c r="L118" s="8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M118" s="382"/>
      <c r="BN118" s="13"/>
      <c r="BO118" s="162"/>
      <c r="BP118" s="162"/>
      <c r="BQ118" s="162"/>
      <c r="BR118" s="162"/>
      <c r="BS118" s="162"/>
      <c r="BT118" s="162"/>
      <c r="BU118" s="8"/>
      <c r="BV118" s="162"/>
      <c r="BW118" s="162"/>
    </row>
    <row r="119" spans="1:79" ht="31.5" customHeight="1">
      <c r="A119" s="273"/>
      <c r="C119" s="401" t="s">
        <v>85</v>
      </c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  <c r="P119" s="402"/>
      <c r="Q119" s="402"/>
      <c r="R119" s="403"/>
      <c r="S119" s="162"/>
      <c r="T119" s="162"/>
      <c r="U119" s="162"/>
      <c r="V119" s="162"/>
      <c r="W119" s="162"/>
      <c r="X119" s="162"/>
      <c r="Y119" s="162"/>
      <c r="Z119" s="193" t="str">
        <f>CONCATENATE("Los controles actualmente implementados le permiten disminuir ",G121," niveles en la probabilidad de ocurrencia del riesgo")</f>
        <v>Los controles actualmente implementados le permiten disminuir 0 niveles en la probabilidad de ocurrencia del riesgo</v>
      </c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63"/>
      <c r="BM119" s="382"/>
      <c r="BN119" s="297" t="s">
        <v>799</v>
      </c>
      <c r="BO119" s="297">
        <f>IF(BX85="Fuerte",2,IF(BX85="Moderado",1,0))</f>
        <v>0</v>
      </c>
      <c r="BP119" s="162"/>
      <c r="BQ119" s="162"/>
      <c r="BR119" s="162"/>
      <c r="BS119" s="162"/>
      <c r="BT119" s="162"/>
      <c r="BU119" s="13"/>
      <c r="BV119" s="162"/>
      <c r="BW119" s="162"/>
    </row>
    <row r="120" spans="1:79" ht="30">
      <c r="A120" s="273"/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162"/>
      <c r="T120" s="162"/>
      <c r="U120" s="162"/>
      <c r="V120" s="162"/>
      <c r="W120" s="162"/>
      <c r="X120" s="162"/>
      <c r="Y120" s="162"/>
      <c r="Z120" s="193" t="str">
        <f>CONCATENATE("Los controles actualmente implementados le permiten disminuir ",Q121," niveles en el impacto del riesgo")</f>
        <v>Los controles actualmente implementados le permiten disminuir 0 niveles en el impacto del riesgo</v>
      </c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M120" s="382"/>
      <c r="BN120" s="297" t="s">
        <v>800</v>
      </c>
      <c r="BO120" s="297">
        <f>IF(BX99="Fuerte",2,IF(BX99="Moderado",1,0))</f>
        <v>0</v>
      </c>
      <c r="BP120" s="162"/>
      <c r="BQ120" s="162"/>
      <c r="BR120" s="162"/>
      <c r="BS120" s="162"/>
      <c r="BT120" s="162"/>
      <c r="BU120" s="162"/>
      <c r="BV120" s="162"/>
      <c r="BW120" s="162"/>
    </row>
    <row r="121" spans="1:79">
      <c r="A121" s="273"/>
      <c r="B121" s="437" t="s">
        <v>79</v>
      </c>
      <c r="C121" s="384"/>
      <c r="D121" s="384"/>
      <c r="E121" s="384"/>
      <c r="F121" s="384"/>
      <c r="G121" s="276">
        <f>BO119</f>
        <v>0</v>
      </c>
      <c r="H121" s="194"/>
      <c r="I121" s="162"/>
      <c r="J121" s="162"/>
      <c r="K121" s="162"/>
      <c r="L121" s="438" t="s">
        <v>78</v>
      </c>
      <c r="M121" s="438"/>
      <c r="N121" s="438"/>
      <c r="O121" s="438"/>
      <c r="P121" s="437"/>
      <c r="Q121" s="515">
        <f>IF( AK13=1,0,BO120)</f>
        <v>0</v>
      </c>
      <c r="R121" s="515"/>
      <c r="S121" s="162"/>
      <c r="T121" s="162"/>
      <c r="U121" s="162"/>
      <c r="V121" s="162"/>
      <c r="W121" s="162"/>
      <c r="X121" s="162"/>
      <c r="Y121" s="162"/>
      <c r="Z121" s="235" t="str">
        <f>IF($AK13=1," Recuerde que para los riesgos de corrrupcion el impacto no disminuye","")</f>
        <v/>
      </c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M121" s="162"/>
      <c r="BN121" s="13"/>
      <c r="BO121" s="162"/>
      <c r="BP121" s="162"/>
      <c r="BQ121" s="162"/>
      <c r="BR121" s="162"/>
      <c r="BS121" s="162"/>
      <c r="BT121" s="162"/>
      <c r="BU121" s="162"/>
      <c r="BV121" s="162"/>
      <c r="BW121" s="162"/>
    </row>
    <row r="122" spans="1:79">
      <c r="A122" s="273"/>
      <c r="B122" s="274"/>
      <c r="C122" s="274"/>
      <c r="D122" s="274"/>
      <c r="E122" s="274"/>
      <c r="F122" s="274"/>
      <c r="G122" s="274"/>
      <c r="H122" s="274"/>
      <c r="I122" s="274"/>
      <c r="J122" s="274"/>
      <c r="K122" s="8"/>
      <c r="L122" s="8"/>
      <c r="M122" s="162"/>
      <c r="N122" s="162"/>
      <c r="O122" s="162"/>
      <c r="P122" s="162"/>
      <c r="Q122" s="162"/>
      <c r="R122" s="162"/>
      <c r="S122" s="162"/>
      <c r="T122" s="162"/>
      <c r="U122" s="275"/>
      <c r="V122" s="275"/>
      <c r="W122" s="275"/>
      <c r="X122" s="275"/>
      <c r="Y122" s="275"/>
      <c r="Z122" s="275"/>
      <c r="AA122" s="275"/>
      <c r="AB122" s="162"/>
      <c r="AC122" s="162"/>
      <c r="AD122" s="162"/>
      <c r="AE122" s="275"/>
      <c r="AF122" s="275"/>
      <c r="AG122" s="275"/>
      <c r="AH122" s="275"/>
      <c r="AI122" s="275"/>
      <c r="AJ122" s="275"/>
      <c r="AK122" s="275"/>
      <c r="AL122" s="300"/>
      <c r="AM122" s="162"/>
      <c r="AN122" s="162"/>
      <c r="BB122" s="162"/>
      <c r="BC122" s="162"/>
      <c r="BD122" s="162"/>
      <c r="BE122" s="162"/>
      <c r="BF122" s="162"/>
      <c r="BG122" s="163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</row>
    <row r="123" spans="1:79">
      <c r="A123" s="273"/>
      <c r="B123" s="274"/>
      <c r="C123" s="274"/>
      <c r="D123" s="274"/>
      <c r="E123" s="274"/>
      <c r="F123" s="274"/>
      <c r="G123" s="274"/>
      <c r="H123" s="274"/>
      <c r="I123" s="274"/>
      <c r="J123" s="274"/>
      <c r="K123" s="8"/>
      <c r="L123" s="8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BB123" s="162"/>
      <c r="BC123" s="162"/>
      <c r="BD123" s="162"/>
      <c r="BE123" s="162"/>
      <c r="BF123" s="162"/>
      <c r="BG123" s="163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</row>
    <row r="124" spans="1:79">
      <c r="A124" s="273"/>
      <c r="B124" s="274"/>
      <c r="C124" s="274"/>
      <c r="D124" s="274"/>
      <c r="E124" s="274"/>
      <c r="F124" s="274"/>
      <c r="G124" s="274"/>
      <c r="H124" s="274"/>
      <c r="I124" s="274"/>
      <c r="J124" s="274"/>
      <c r="K124" s="8"/>
      <c r="L124" s="8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BB124" s="162"/>
      <c r="BC124" s="162"/>
      <c r="BD124" s="162"/>
      <c r="BE124" s="162"/>
      <c r="BF124" s="162"/>
      <c r="BG124" s="163"/>
    </row>
    <row r="125" spans="1:79" ht="14.45" customHeight="1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404" t="s">
        <v>50</v>
      </c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295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</row>
    <row r="126" spans="1:79">
      <c r="A126" s="161"/>
      <c r="B126" s="162"/>
      <c r="C126" s="162"/>
      <c r="D126" s="405" t="s">
        <v>51</v>
      </c>
      <c r="E126" s="405"/>
      <c r="F126" s="405"/>
      <c r="G126" s="405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4"/>
      <c r="S126" s="164"/>
      <c r="T126" s="164"/>
      <c r="U126" s="164"/>
      <c r="V126" s="164"/>
      <c r="W126" s="164"/>
      <c r="X126" s="162"/>
      <c r="Y126" s="162"/>
      <c r="Z126" s="13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</row>
    <row r="127" spans="1:79" ht="14.45" customHeight="1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408"/>
      <c r="S127" s="408"/>
      <c r="T127" s="408"/>
      <c r="U127" s="408"/>
      <c r="V127" s="408"/>
      <c r="W127" s="408"/>
      <c r="X127" s="162"/>
      <c r="Y127" s="162"/>
      <c r="Z127" s="162"/>
      <c r="AA127" s="162"/>
      <c r="AB127" s="413" t="s">
        <v>49</v>
      </c>
      <c r="AC127" s="414"/>
      <c r="AD127" s="414"/>
      <c r="AE127" s="414"/>
      <c r="AF127" s="414"/>
      <c r="AG127" s="414"/>
      <c r="AH127" s="414"/>
      <c r="AI127" s="414"/>
      <c r="AJ127" s="414"/>
      <c r="AK127" s="424"/>
      <c r="AL127" s="294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M127" s="508" t="s">
        <v>88</v>
      </c>
      <c r="BN127" s="508"/>
      <c r="BO127" s="508"/>
      <c r="BU127" s="162"/>
      <c r="BV127" s="162"/>
      <c r="BW127" s="162"/>
      <c r="BX127" s="162"/>
      <c r="BY127" s="162"/>
      <c r="BZ127" s="162"/>
      <c r="CA127" s="162"/>
    </row>
    <row r="128" spans="1:79" ht="14.45" customHeight="1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408"/>
      <c r="S128" s="408"/>
      <c r="T128" s="408"/>
      <c r="U128" s="408"/>
      <c r="V128" s="408"/>
      <c r="W128" s="408"/>
      <c r="X128" s="162"/>
      <c r="Y128" s="162"/>
      <c r="Z128" s="162"/>
      <c r="AA128" s="162"/>
      <c r="AB128" s="406">
        <v>1</v>
      </c>
      <c r="AC128" s="406"/>
      <c r="AD128" s="406">
        <v>2</v>
      </c>
      <c r="AE128" s="406"/>
      <c r="AF128" s="406">
        <v>3</v>
      </c>
      <c r="AG128" s="406"/>
      <c r="AH128" s="406">
        <v>4</v>
      </c>
      <c r="AI128" s="406"/>
      <c r="AJ128" s="406">
        <v>5</v>
      </c>
      <c r="AK128" s="406"/>
      <c r="AL128" s="294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M128" s="508"/>
      <c r="BN128" s="508"/>
      <c r="BO128" s="508"/>
      <c r="BP128" s="168"/>
      <c r="BQ128" s="168"/>
      <c r="BR128" s="168"/>
      <c r="BS128" s="168"/>
      <c r="BT128" s="168"/>
      <c r="BU128" s="441"/>
      <c r="BV128" s="441"/>
      <c r="BW128" s="162"/>
      <c r="BX128" s="162"/>
      <c r="BY128" s="162"/>
      <c r="BZ128" s="162"/>
      <c r="CA128" s="162"/>
    </row>
    <row r="129" spans="1:79" ht="14.45" customHeight="1">
      <c r="A129" s="161"/>
      <c r="B129" s="162"/>
      <c r="C129" s="162"/>
      <c r="D129" s="162"/>
      <c r="E129" s="409" t="s">
        <v>82</v>
      </c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162"/>
      <c r="R129" s="408"/>
      <c r="S129" s="408"/>
      <c r="T129" s="408"/>
      <c r="U129" s="408"/>
      <c r="V129" s="408"/>
      <c r="W129" s="408"/>
      <c r="X129" s="162"/>
      <c r="Y129" s="162"/>
      <c r="Z129" s="504" t="s">
        <v>48</v>
      </c>
      <c r="AA129" s="437">
        <v>1</v>
      </c>
      <c r="AB129" s="478" t="str">
        <f>IF(AND($AA$129=$BN$129,AB$128=$BN$130),"R1","")</f>
        <v/>
      </c>
      <c r="AC129" s="479"/>
      <c r="AD129" s="478" t="str">
        <f>IF(AND($AA$129=$BN$129,AD$128=$BN$130),"R1","")</f>
        <v/>
      </c>
      <c r="AE129" s="479"/>
      <c r="AF129" s="482" t="str">
        <f>IF(AND($AA$129=$BN$129,AF$128=$BN$130),"R1","")</f>
        <v/>
      </c>
      <c r="AG129" s="483"/>
      <c r="AH129" s="463" t="str">
        <f>IF(AND($AA$129=$BN$129,AH$128=$BN$130),"R1","")</f>
        <v/>
      </c>
      <c r="AI129" s="464"/>
      <c r="AJ129" s="470" t="str">
        <f>IF(AND($AA$129=$BN$129,AJ$128=$BN$130),"R1","")</f>
        <v/>
      </c>
      <c r="AK129" s="471"/>
      <c r="AL129" s="309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M129" s="160" t="s">
        <v>79</v>
      </c>
      <c r="BN129" s="169" t="str">
        <f>IF(AND($AK$13&lt;&gt;"",$I$51&lt;&gt;""),(INDEX($BM$132:$BP$138,MATCH($BN$49,$BM$132:$BM$138,0),MATCH($G$121,$BM$133:$BP$133,0))),"")</f>
        <v/>
      </c>
      <c r="BO129" s="169" t="str">
        <f>IF(AND($AK$13&lt;&gt;"",$I$51&lt;&gt;""),VLOOKUP(BN129,Datos!A:L,12,0),"")</f>
        <v/>
      </c>
      <c r="BU129" s="441"/>
      <c r="BV129" s="441"/>
      <c r="BW129" s="162"/>
      <c r="BX129" s="162"/>
      <c r="BY129" s="162"/>
      <c r="BZ129" s="162"/>
      <c r="CA129" s="162"/>
    </row>
    <row r="130" spans="1:79" ht="14.45" customHeight="1">
      <c r="A130" s="161"/>
      <c r="B130" s="162"/>
      <c r="C130" s="162"/>
      <c r="D130" s="162"/>
      <c r="E130" s="162"/>
      <c r="F130" s="162"/>
      <c r="G130" s="162"/>
      <c r="H130" s="162"/>
      <c r="I130" s="162"/>
      <c r="J130" s="180"/>
      <c r="K130" s="181"/>
      <c r="L130" s="181"/>
      <c r="M130" s="181"/>
      <c r="N130" s="181"/>
      <c r="O130" s="181"/>
      <c r="P130" s="182"/>
      <c r="Q130" s="162"/>
      <c r="R130" s="408"/>
      <c r="S130" s="408"/>
      <c r="T130" s="408"/>
      <c r="U130" s="408"/>
      <c r="V130" s="408"/>
      <c r="W130" s="408"/>
      <c r="X130" s="162"/>
      <c r="Y130" s="162"/>
      <c r="Z130" s="505"/>
      <c r="AA130" s="437"/>
      <c r="AB130" s="480"/>
      <c r="AC130" s="481"/>
      <c r="AD130" s="480"/>
      <c r="AE130" s="481"/>
      <c r="AF130" s="484"/>
      <c r="AG130" s="485"/>
      <c r="AH130" s="465"/>
      <c r="AI130" s="466"/>
      <c r="AJ130" s="472"/>
      <c r="AK130" s="473"/>
      <c r="AL130" s="309"/>
      <c r="AM130" s="162"/>
      <c r="AN130" s="407" t="s">
        <v>405</v>
      </c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162"/>
      <c r="BB130" s="162"/>
      <c r="BC130" s="162"/>
      <c r="BD130" s="162"/>
      <c r="BE130" s="162"/>
      <c r="BF130" s="162"/>
      <c r="BG130" s="163"/>
      <c r="BM130" s="160" t="s">
        <v>78</v>
      </c>
      <c r="BN130" s="169" t="str">
        <f>IF(AND($AK$13&lt;&gt;"",J66&lt;&gt;""),(INDEX($BM$132:$BP$138,MATCH($BN$50,$BM$132:$BM$138,0),MATCH($Q$121,$BM$133:$BP$133,0))),"")</f>
        <v/>
      </c>
      <c r="BO130" s="169" t="str">
        <f>IF(AND($AK$13&lt;&gt;"",$J$66&lt;&gt;""),VLOOKUP(BN130,Datos!A:R,18,0),"")</f>
        <v/>
      </c>
      <c r="BU130" s="162"/>
      <c r="BV130" s="162"/>
      <c r="BW130" s="162"/>
      <c r="BX130" s="162"/>
      <c r="BY130" s="162"/>
      <c r="BZ130" s="162"/>
      <c r="CA130" s="162"/>
    </row>
    <row r="131" spans="1:79" ht="14.25" customHeight="1">
      <c r="A131" s="161"/>
      <c r="B131" s="162"/>
      <c r="C131" s="162"/>
      <c r="D131" s="162"/>
      <c r="E131" s="162"/>
      <c r="F131" s="162"/>
      <c r="G131" s="162"/>
      <c r="H131" s="162"/>
      <c r="I131" s="162"/>
      <c r="J131" s="512" t="str">
        <f>BO129</f>
        <v/>
      </c>
      <c r="K131" s="512"/>
      <c r="L131" s="512"/>
      <c r="M131" s="512"/>
      <c r="N131" s="512"/>
      <c r="O131" s="512"/>
      <c r="P131" s="512"/>
      <c r="Q131" s="162"/>
      <c r="R131" s="408"/>
      <c r="S131" s="408"/>
      <c r="T131" s="408"/>
      <c r="U131" s="408"/>
      <c r="V131" s="408"/>
      <c r="W131" s="408"/>
      <c r="X131" s="162"/>
      <c r="Y131" s="162"/>
      <c r="Z131" s="505"/>
      <c r="AA131" s="437">
        <v>2</v>
      </c>
      <c r="AB131" s="478" t="str">
        <f>IF(AND($AA$131=$BN$129,AB$128=$BN$130),"R1","")</f>
        <v/>
      </c>
      <c r="AC131" s="479"/>
      <c r="AD131" s="478" t="str">
        <f>IF(AND($AA$131=$BN$129,AD$128=$BN$130),"R1","")</f>
        <v/>
      </c>
      <c r="AE131" s="479"/>
      <c r="AF131" s="482" t="str">
        <f>IF(AND($AA$131=$BN$129,AF$128=$BN$130),"R1","")</f>
        <v/>
      </c>
      <c r="AG131" s="483"/>
      <c r="AH131" s="463" t="str">
        <f>IF(AND($AA$131=$BN$129,AH$128=$BN$130),"R1","")</f>
        <v/>
      </c>
      <c r="AI131" s="464"/>
      <c r="AJ131" s="470" t="str">
        <f>IF(AND($AA$131=$BN$129,AJ$128=$BN$130),"R1","")</f>
        <v/>
      </c>
      <c r="AK131" s="471"/>
      <c r="AL131" s="309"/>
      <c r="AM131" s="162"/>
      <c r="AN131" s="486" t="str">
        <f>IF($V$13&lt;&gt;"",(INDEX($BM$52:$BT$57,MATCH($BO$129,$BM$52:$BM$57,0),MATCH($BO$130,$BM$52:$BT$52,0))),"")</f>
        <v/>
      </c>
      <c r="AO131" s="487"/>
      <c r="AP131" s="487"/>
      <c r="AQ131" s="487"/>
      <c r="AR131" s="487"/>
      <c r="AS131" s="487"/>
      <c r="AT131" s="487"/>
      <c r="AU131" s="487"/>
      <c r="AV131" s="487"/>
      <c r="AW131" s="487"/>
      <c r="AX131" s="487"/>
      <c r="AY131" s="487"/>
      <c r="AZ131" s="488"/>
      <c r="BA131" s="162"/>
      <c r="BB131" s="162"/>
      <c r="BC131" s="162"/>
      <c r="BD131" s="162"/>
      <c r="BE131" s="162"/>
      <c r="BF131" s="162"/>
      <c r="BG131" s="163"/>
      <c r="BN131" s="162"/>
      <c r="BO131" s="162"/>
      <c r="BU131" s="162"/>
      <c r="BV131" s="162"/>
      <c r="BW131" s="162"/>
      <c r="BX131" s="162"/>
      <c r="BY131" s="162"/>
      <c r="BZ131" s="162"/>
      <c r="CA131" s="162"/>
    </row>
    <row r="132" spans="1:79" ht="14.45" customHeight="1">
      <c r="A132" s="161"/>
      <c r="B132" s="162"/>
      <c r="C132" s="162"/>
      <c r="D132" s="162"/>
      <c r="E132" s="162"/>
      <c r="F132" s="162"/>
      <c r="G132" s="162"/>
      <c r="H132" s="162"/>
      <c r="I132" s="162"/>
      <c r="J132" s="184"/>
      <c r="K132" s="179"/>
      <c r="L132" s="179"/>
      <c r="M132" s="179"/>
      <c r="N132" s="179"/>
      <c r="O132" s="179"/>
      <c r="P132" s="185"/>
      <c r="Q132" s="162"/>
      <c r="R132" s="164"/>
      <c r="S132" s="164"/>
      <c r="T132" s="164"/>
      <c r="U132" s="164"/>
      <c r="V132" s="164"/>
      <c r="W132" s="164"/>
      <c r="X132" s="162"/>
      <c r="Y132" s="162"/>
      <c r="Z132" s="505"/>
      <c r="AA132" s="437"/>
      <c r="AB132" s="480"/>
      <c r="AC132" s="481"/>
      <c r="AD132" s="480"/>
      <c r="AE132" s="481"/>
      <c r="AF132" s="484"/>
      <c r="AG132" s="485"/>
      <c r="AH132" s="465"/>
      <c r="AI132" s="466"/>
      <c r="AJ132" s="472"/>
      <c r="AK132" s="473"/>
      <c r="AL132" s="309"/>
      <c r="AM132" s="162"/>
      <c r="AN132" s="489"/>
      <c r="AO132" s="490"/>
      <c r="AP132" s="490"/>
      <c r="AQ132" s="490"/>
      <c r="AR132" s="490"/>
      <c r="AS132" s="490"/>
      <c r="AT132" s="490"/>
      <c r="AU132" s="490"/>
      <c r="AV132" s="490"/>
      <c r="AW132" s="490"/>
      <c r="AX132" s="490"/>
      <c r="AY132" s="490"/>
      <c r="AZ132" s="491"/>
      <c r="BE132" s="162"/>
      <c r="BF132" s="162"/>
      <c r="BG132" s="163"/>
      <c r="BM132" s="195"/>
      <c r="BN132" s="509" t="s">
        <v>86</v>
      </c>
      <c r="BO132" s="510"/>
      <c r="BP132" s="511"/>
      <c r="BU132" s="162"/>
      <c r="BV132" s="162"/>
      <c r="BW132" s="162"/>
      <c r="BX132" s="162"/>
      <c r="BY132" s="162"/>
      <c r="BZ132" s="162"/>
      <c r="CA132" s="162"/>
    </row>
    <row r="133" spans="1:79" ht="14.45" customHeight="1">
      <c r="A133" s="161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278"/>
      <c r="S133" s="278"/>
      <c r="T133" s="164"/>
      <c r="U133" s="164"/>
      <c r="V133" s="164"/>
      <c r="W133" s="164"/>
      <c r="X133" s="162"/>
      <c r="Y133" s="162"/>
      <c r="Z133" s="505"/>
      <c r="AA133" s="437">
        <v>3</v>
      </c>
      <c r="AB133" s="478" t="str">
        <f>IF(AND($AA$133=$BN$129,AB$128=$BN$130),"R1","")</f>
        <v/>
      </c>
      <c r="AC133" s="479"/>
      <c r="AD133" s="482" t="str">
        <f>IF(AND($AA$133=$BN$129,AD$128=$BN$130),"R1","")</f>
        <v/>
      </c>
      <c r="AE133" s="483"/>
      <c r="AF133" s="463" t="str">
        <f>IF(AND($AA$133=$BN$129,AF$128=$BN$130),"R1","")</f>
        <v/>
      </c>
      <c r="AG133" s="464"/>
      <c r="AH133" s="470" t="str">
        <f>IF(AND($AA$133=$BN$129,AH$128=$BN$130),"R1","")</f>
        <v/>
      </c>
      <c r="AI133" s="471"/>
      <c r="AJ133" s="470" t="str">
        <f>IF(AND($AA$133=$BN$129,AJ$128=$BN$130),"R1","")</f>
        <v/>
      </c>
      <c r="AK133" s="471"/>
      <c r="AL133" s="309"/>
      <c r="AM133" s="162"/>
      <c r="AN133" s="162"/>
      <c r="AO133" s="162"/>
      <c r="AP133" s="162"/>
      <c r="AQ133" s="162"/>
      <c r="AR133" s="162"/>
      <c r="BE133" s="162"/>
      <c r="BF133" s="162"/>
      <c r="BG133" s="163"/>
      <c r="BM133" s="196" t="s">
        <v>87</v>
      </c>
      <c r="BN133" s="196">
        <v>0</v>
      </c>
      <c r="BO133" s="196">
        <v>1</v>
      </c>
      <c r="BP133" s="196">
        <v>2</v>
      </c>
      <c r="BQ133" s="170"/>
      <c r="BR133" s="162"/>
      <c r="BS133" s="162"/>
      <c r="BT133" s="162"/>
    </row>
    <row r="134" spans="1:79" ht="14.45" customHeight="1">
      <c r="A134" s="161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408"/>
      <c r="S134" s="408"/>
      <c r="T134" s="408"/>
      <c r="U134" s="408"/>
      <c r="V134" s="408"/>
      <c r="W134" s="408"/>
      <c r="X134" s="162"/>
      <c r="Y134" s="162"/>
      <c r="Z134" s="505"/>
      <c r="AA134" s="437"/>
      <c r="AB134" s="480"/>
      <c r="AC134" s="481"/>
      <c r="AD134" s="484"/>
      <c r="AE134" s="485"/>
      <c r="AF134" s="465"/>
      <c r="AG134" s="466"/>
      <c r="AH134" s="472"/>
      <c r="AI134" s="473"/>
      <c r="AJ134" s="472"/>
      <c r="AK134" s="473"/>
      <c r="AL134" s="309"/>
      <c r="AM134" s="162"/>
      <c r="AN134" s="162"/>
      <c r="AO134" s="162"/>
      <c r="AP134" s="162"/>
      <c r="AQ134" s="162"/>
      <c r="AR134" s="162"/>
      <c r="BE134" s="162"/>
      <c r="BF134" s="162"/>
      <c r="BG134" s="163"/>
      <c r="BM134" s="196">
        <v>1</v>
      </c>
      <c r="BN134" s="196">
        <v>1</v>
      </c>
      <c r="BO134" s="196">
        <v>1</v>
      </c>
      <c r="BP134" s="196">
        <v>1</v>
      </c>
      <c r="BQ134" s="170"/>
      <c r="BR134" s="162"/>
      <c r="BS134" s="162"/>
      <c r="BT134" s="162"/>
    </row>
    <row r="135" spans="1:79" ht="14.4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408"/>
      <c r="S135" s="408"/>
      <c r="T135" s="408"/>
      <c r="U135" s="408"/>
      <c r="V135" s="408"/>
      <c r="W135" s="408"/>
      <c r="X135" s="162"/>
      <c r="Y135" s="162"/>
      <c r="Z135" s="505"/>
      <c r="AA135" s="437">
        <v>4</v>
      </c>
      <c r="AB135" s="482" t="str">
        <f>IF(AND($AA$135=$BN$129,AB$128=$BN$130),"R1","")</f>
        <v/>
      </c>
      <c r="AC135" s="483"/>
      <c r="AD135" s="463" t="str">
        <f>IF(AND($AA$135=$BN$129,AD$128=$BN$130),"R1","")</f>
        <v/>
      </c>
      <c r="AE135" s="464"/>
      <c r="AF135" s="463" t="str">
        <f>IF(AND($AA$135=$BN$129,AF$128=$BN$130),"R1","")</f>
        <v/>
      </c>
      <c r="AG135" s="464"/>
      <c r="AH135" s="470" t="str">
        <f>IF(AND($AA$135=$BN$129,AH$128=$BN$130),"R1","")</f>
        <v/>
      </c>
      <c r="AI135" s="471"/>
      <c r="AJ135" s="470" t="str">
        <f>IF(AND($AA$135=$BN$129,AJ$128=$BN$130),"R1","")</f>
        <v/>
      </c>
      <c r="AK135" s="471"/>
      <c r="AL135" s="309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3"/>
      <c r="BM135" s="196">
        <v>2</v>
      </c>
      <c r="BN135" s="196">
        <v>2</v>
      </c>
      <c r="BO135" s="196">
        <v>1</v>
      </c>
      <c r="BP135" s="196">
        <v>1</v>
      </c>
      <c r="BQ135" s="170"/>
      <c r="BR135" s="162"/>
      <c r="BS135" s="162"/>
      <c r="BT135" s="162"/>
    </row>
    <row r="136" spans="1:79" ht="14.45" customHeight="1">
      <c r="A136" s="161"/>
      <c r="B136" s="162"/>
      <c r="C136" s="162"/>
      <c r="D136" s="162"/>
      <c r="E136" s="197" t="s">
        <v>83</v>
      </c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62"/>
      <c r="R136" s="408"/>
      <c r="S136" s="408"/>
      <c r="T136" s="408"/>
      <c r="U136" s="408"/>
      <c r="V136" s="408"/>
      <c r="W136" s="408"/>
      <c r="X136" s="162"/>
      <c r="Y136" s="162"/>
      <c r="Z136" s="505"/>
      <c r="AA136" s="437"/>
      <c r="AB136" s="484"/>
      <c r="AC136" s="485"/>
      <c r="AD136" s="465"/>
      <c r="AE136" s="466"/>
      <c r="AF136" s="465"/>
      <c r="AG136" s="466"/>
      <c r="AH136" s="472"/>
      <c r="AI136" s="473"/>
      <c r="AJ136" s="472"/>
      <c r="AK136" s="473"/>
      <c r="AL136" s="309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3"/>
      <c r="BM136" s="196">
        <v>3</v>
      </c>
      <c r="BN136" s="196">
        <v>3</v>
      </c>
      <c r="BO136" s="196">
        <v>2</v>
      </c>
      <c r="BP136" s="196">
        <v>1</v>
      </c>
      <c r="BQ136" s="170"/>
      <c r="BR136" s="162"/>
      <c r="BS136" s="162"/>
      <c r="BT136" s="162"/>
    </row>
    <row r="137" spans="1:79" ht="14.45" customHeight="1">
      <c r="A137" s="161"/>
      <c r="B137" s="162"/>
      <c r="C137" s="162"/>
      <c r="D137" s="162"/>
      <c r="E137" s="162"/>
      <c r="F137" s="162"/>
      <c r="G137" s="162"/>
      <c r="H137" s="162"/>
      <c r="I137" s="162"/>
      <c r="J137" s="173"/>
      <c r="K137" s="174"/>
      <c r="L137" s="174"/>
      <c r="M137" s="174"/>
      <c r="N137" s="174"/>
      <c r="O137" s="174"/>
      <c r="P137" s="175"/>
      <c r="Q137" s="198"/>
      <c r="R137" s="408"/>
      <c r="S137" s="408"/>
      <c r="T137" s="408"/>
      <c r="U137" s="408"/>
      <c r="V137" s="408"/>
      <c r="W137" s="408"/>
      <c r="X137" s="162"/>
      <c r="Y137" s="162"/>
      <c r="Z137" s="505"/>
      <c r="AA137" s="437">
        <v>5</v>
      </c>
      <c r="AB137" s="463" t="str">
        <f>IF(AND($AA$137=$BN$129,AB$128=$BN$130),"R1","")</f>
        <v/>
      </c>
      <c r="AC137" s="464"/>
      <c r="AD137" s="463" t="str">
        <f>IF(AND($AA$137=$BN$129,AD$128=$BN$130),"R1","")</f>
        <v/>
      </c>
      <c r="AE137" s="464"/>
      <c r="AF137" s="470" t="str">
        <f>IF(AND($AA$137=$BN$129,AF$128=$BN$130),"R1","")</f>
        <v/>
      </c>
      <c r="AG137" s="471"/>
      <c r="AH137" s="470" t="str">
        <f>IF(AND($AA$137=$BN$129,AH$128=$BN$130),"R1","")</f>
        <v/>
      </c>
      <c r="AI137" s="471"/>
      <c r="AJ137" s="470" t="str">
        <f>IF(AND($AA$137=$BN$129,AJ$128=$BN$130),"R1","")</f>
        <v/>
      </c>
      <c r="AK137" s="471"/>
      <c r="AL137" s="309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3"/>
      <c r="BM137" s="196">
        <v>4</v>
      </c>
      <c r="BN137" s="196">
        <v>4</v>
      </c>
      <c r="BO137" s="196">
        <v>3</v>
      </c>
      <c r="BP137" s="196">
        <v>2</v>
      </c>
      <c r="BQ137" s="170"/>
      <c r="BR137" s="162"/>
      <c r="BS137" s="162"/>
      <c r="BT137" s="162"/>
    </row>
    <row r="138" spans="1:79" ht="14.45" customHeight="1">
      <c r="A138" s="161"/>
      <c r="B138" s="162"/>
      <c r="C138" s="162"/>
      <c r="D138" s="162"/>
      <c r="E138" s="162"/>
      <c r="F138" s="162"/>
      <c r="G138" s="162"/>
      <c r="H138" s="162"/>
      <c r="I138" s="162"/>
      <c r="J138" s="512" t="str">
        <f>BO130</f>
        <v/>
      </c>
      <c r="K138" s="512"/>
      <c r="L138" s="512"/>
      <c r="M138" s="512"/>
      <c r="N138" s="512"/>
      <c r="O138" s="512"/>
      <c r="P138" s="512"/>
      <c r="Q138" s="162"/>
      <c r="R138" s="408"/>
      <c r="S138" s="408"/>
      <c r="T138" s="408"/>
      <c r="U138" s="408"/>
      <c r="V138" s="408"/>
      <c r="W138" s="408"/>
      <c r="X138" s="162"/>
      <c r="Y138" s="162"/>
      <c r="Z138" s="506"/>
      <c r="AA138" s="437"/>
      <c r="AB138" s="465"/>
      <c r="AC138" s="466"/>
      <c r="AD138" s="465"/>
      <c r="AE138" s="466"/>
      <c r="AF138" s="472"/>
      <c r="AG138" s="473"/>
      <c r="AH138" s="472"/>
      <c r="AI138" s="473"/>
      <c r="AJ138" s="472"/>
      <c r="AK138" s="473"/>
      <c r="AL138" s="309"/>
      <c r="AM138" s="162"/>
      <c r="AN138" s="162"/>
      <c r="AO138" s="162"/>
      <c r="AP138" s="162"/>
      <c r="AQ138" s="162"/>
      <c r="AR138" s="162"/>
      <c r="AS138" s="164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3"/>
      <c r="BM138" s="196">
        <v>5</v>
      </c>
      <c r="BN138" s="196">
        <v>5</v>
      </c>
      <c r="BO138" s="196">
        <v>4</v>
      </c>
      <c r="BP138" s="196">
        <v>3</v>
      </c>
      <c r="BQ138" s="170"/>
      <c r="BR138" s="162"/>
      <c r="BS138" s="162"/>
      <c r="BT138" s="162"/>
    </row>
    <row r="139" spans="1:79">
      <c r="A139" s="161"/>
      <c r="B139" s="162"/>
      <c r="C139" s="162"/>
      <c r="D139" s="162"/>
      <c r="E139" s="162"/>
      <c r="F139" s="162"/>
      <c r="G139" s="162"/>
      <c r="H139" s="162"/>
      <c r="I139" s="162"/>
      <c r="J139" s="184"/>
      <c r="K139" s="179"/>
      <c r="L139" s="179"/>
      <c r="M139" s="179"/>
      <c r="N139" s="179"/>
      <c r="O139" s="179"/>
      <c r="P139" s="185"/>
      <c r="Q139" s="162"/>
      <c r="R139" s="162"/>
      <c r="S139" s="162"/>
      <c r="T139" s="162"/>
      <c r="U139" s="162"/>
      <c r="V139" s="162"/>
      <c r="W139" s="162"/>
      <c r="X139" s="162"/>
      <c r="Y139" s="162"/>
      <c r="Z139" s="178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3"/>
    </row>
    <row r="140" spans="1:79">
      <c r="A140" s="161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78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3"/>
    </row>
    <row r="141" spans="1:79" ht="15.75" thickBot="1">
      <c r="A141" s="161"/>
      <c r="B141" s="162"/>
      <c r="C141" s="162"/>
      <c r="D141" s="162"/>
      <c r="E141" s="162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3"/>
    </row>
    <row r="142" spans="1:79" ht="32.450000000000003" customHeight="1" thickBot="1">
      <c r="A142" s="389" t="s">
        <v>461</v>
      </c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0"/>
      <c r="AC142" s="390"/>
      <c r="AD142" s="390"/>
      <c r="AE142" s="390"/>
      <c r="AF142" s="390"/>
      <c r="AG142" s="390"/>
      <c r="AH142" s="390"/>
      <c r="AI142" s="390"/>
      <c r="AJ142" s="390"/>
      <c r="AK142" s="390"/>
      <c r="AL142" s="390"/>
      <c r="AM142" s="390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  <c r="BG142" s="391"/>
    </row>
    <row r="143" spans="1:79" s="192" customFormat="1" ht="32.450000000000003" customHeight="1">
      <c r="A143" s="152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3"/>
    </row>
    <row r="144" spans="1:79" ht="19.899999999999999" customHeight="1">
      <c r="A144" s="161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3"/>
    </row>
    <row r="145" spans="1:59">
      <c r="A145" s="161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3"/>
    </row>
    <row r="146" spans="1:59" ht="34.15" customHeight="1">
      <c r="A146" s="161"/>
      <c r="B146" s="162"/>
      <c r="C146" s="162"/>
      <c r="D146" s="413"/>
      <c r="E146" s="414"/>
      <c r="F146" s="414"/>
      <c r="G146" s="414"/>
      <c r="H146" s="414"/>
      <c r="I146" s="414"/>
      <c r="J146" s="414"/>
      <c r="K146" s="414"/>
      <c r="L146" s="18"/>
      <c r="M146" s="18"/>
      <c r="N146" s="18"/>
      <c r="O146" s="18"/>
      <c r="P146" s="174"/>
      <c r="Q146" s="18"/>
      <c r="R146" s="18"/>
      <c r="S146" s="174"/>
      <c r="T146" s="18"/>
      <c r="U146" s="18"/>
      <c r="V146" s="18"/>
      <c r="W146" s="18"/>
      <c r="X146" s="18"/>
      <c r="Y146" s="18"/>
      <c r="Z146" s="174"/>
      <c r="AA146" s="18"/>
      <c r="AB146" s="18"/>
      <c r="AC146" s="154" t="s">
        <v>461</v>
      </c>
      <c r="AD146" s="18"/>
      <c r="AE146" s="18"/>
      <c r="AF146" s="174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9"/>
      <c r="AV146" s="279"/>
      <c r="AW146" s="8"/>
      <c r="AX146" s="8"/>
      <c r="AY146" s="8"/>
      <c r="AZ146" s="8"/>
      <c r="BA146" s="8"/>
      <c r="BB146" s="8"/>
      <c r="BC146" s="8"/>
      <c r="BD146" s="8"/>
      <c r="BE146" s="162"/>
      <c r="BF146" s="162"/>
      <c r="BG146" s="163"/>
    </row>
    <row r="147" spans="1:59" ht="45.75" customHeight="1">
      <c r="A147" s="161"/>
      <c r="B147" s="162"/>
      <c r="C147" s="162"/>
      <c r="D147" s="410" t="s">
        <v>470</v>
      </c>
      <c r="E147" s="411"/>
      <c r="F147" s="411"/>
      <c r="G147" s="411"/>
      <c r="H147" s="411"/>
      <c r="I147" s="411"/>
      <c r="J147" s="411"/>
      <c r="K147" s="412"/>
      <c r="L147" s="401" t="s">
        <v>332</v>
      </c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3"/>
      <c r="AH147" s="401" t="s">
        <v>94</v>
      </c>
      <c r="AI147" s="402"/>
      <c r="AJ147" s="402"/>
      <c r="AK147" s="402"/>
      <c r="AL147" s="402"/>
      <c r="AM147" s="403"/>
      <c r="AN147" s="277" t="s">
        <v>95</v>
      </c>
      <c r="AO147" s="401" t="s">
        <v>773</v>
      </c>
      <c r="AP147" s="402"/>
      <c r="AQ147" s="403"/>
      <c r="AR147" s="407" t="s">
        <v>801</v>
      </c>
      <c r="AS147" s="407"/>
      <c r="AT147" s="407"/>
      <c r="AU147" s="407"/>
      <c r="AV147" s="279"/>
      <c r="AW147" s="279"/>
      <c r="AX147" s="279"/>
      <c r="AY147" s="279"/>
      <c r="AZ147" s="164"/>
      <c r="BA147" s="279"/>
      <c r="BB147" s="279"/>
      <c r="BC147" s="279"/>
      <c r="BE147" s="162"/>
      <c r="BF147" s="162"/>
      <c r="BG147" s="163"/>
    </row>
    <row r="148" spans="1:59" ht="24.95" customHeight="1">
      <c r="A148" s="161"/>
      <c r="B148" s="162"/>
      <c r="C148" s="162"/>
      <c r="D148" s="392">
        <v>1</v>
      </c>
      <c r="E148" s="395" t="s">
        <v>464</v>
      </c>
      <c r="F148" s="396"/>
      <c r="G148" s="397"/>
      <c r="H148" s="397"/>
      <c r="I148" s="397"/>
      <c r="J148" s="397"/>
      <c r="K148" s="398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15"/>
      <c r="AI148" s="416"/>
      <c r="AJ148" s="416"/>
      <c r="AK148" s="416"/>
      <c r="AL148" s="416"/>
      <c r="AM148" s="417"/>
      <c r="AN148" s="400"/>
      <c r="AO148" s="400"/>
      <c r="AP148" s="400"/>
      <c r="AQ148" s="400"/>
      <c r="AR148" s="400"/>
      <c r="AS148" s="400"/>
      <c r="AT148" s="400"/>
      <c r="AU148" s="400"/>
      <c r="AV148" s="290"/>
      <c r="AW148" s="290"/>
      <c r="AX148" s="290"/>
      <c r="AY148" s="290"/>
      <c r="AZ148" s="290"/>
      <c r="BA148" s="290"/>
      <c r="BB148" s="290"/>
      <c r="BC148" s="290"/>
      <c r="BE148" s="162"/>
      <c r="BF148" s="162"/>
      <c r="BG148" s="163"/>
    </row>
    <row r="149" spans="1:59" ht="24.95" customHeight="1">
      <c r="A149" s="161"/>
      <c r="B149" s="162"/>
      <c r="C149" s="162"/>
      <c r="D149" s="392"/>
      <c r="E149" s="395" t="s">
        <v>465</v>
      </c>
      <c r="F149" s="396"/>
      <c r="G149" s="397"/>
      <c r="H149" s="397"/>
      <c r="I149" s="397"/>
      <c r="J149" s="397"/>
      <c r="K149" s="398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18"/>
      <c r="AI149" s="419"/>
      <c r="AJ149" s="419"/>
      <c r="AK149" s="419"/>
      <c r="AL149" s="419"/>
      <c r="AM149" s="420"/>
      <c r="AN149" s="400"/>
      <c r="AO149" s="400"/>
      <c r="AP149" s="400"/>
      <c r="AQ149" s="400"/>
      <c r="AR149" s="400"/>
      <c r="AS149" s="400"/>
      <c r="AT149" s="400"/>
      <c r="AU149" s="400"/>
      <c r="AV149" s="290"/>
      <c r="AW149" s="290"/>
      <c r="AX149" s="290"/>
      <c r="AY149" s="290"/>
      <c r="AZ149" s="290"/>
      <c r="BA149" s="290"/>
      <c r="BB149" s="290"/>
      <c r="BC149" s="290"/>
      <c r="BE149" s="162"/>
      <c r="BF149" s="162"/>
      <c r="BG149" s="163"/>
    </row>
    <row r="150" spans="1:59" ht="24.95" customHeight="1">
      <c r="A150" s="161"/>
      <c r="B150" s="162"/>
      <c r="C150" s="162"/>
      <c r="D150" s="392"/>
      <c r="E150" s="395" t="s">
        <v>466</v>
      </c>
      <c r="F150" s="396"/>
      <c r="G150" s="397"/>
      <c r="H150" s="397"/>
      <c r="I150" s="397"/>
      <c r="J150" s="397"/>
      <c r="K150" s="398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21"/>
      <c r="AI150" s="422"/>
      <c r="AJ150" s="422"/>
      <c r="AK150" s="422"/>
      <c r="AL150" s="422"/>
      <c r="AM150" s="423"/>
      <c r="AN150" s="400"/>
      <c r="AO150" s="400"/>
      <c r="AP150" s="400"/>
      <c r="AQ150" s="400"/>
      <c r="AR150" s="400"/>
      <c r="AS150" s="400"/>
      <c r="AT150" s="400"/>
      <c r="AU150" s="400"/>
      <c r="AV150" s="290"/>
      <c r="AW150" s="290"/>
      <c r="AX150" s="290"/>
      <c r="AY150" s="290"/>
      <c r="AZ150" s="290"/>
      <c r="BA150" s="290"/>
      <c r="BB150" s="290"/>
      <c r="BC150" s="290"/>
      <c r="BE150" s="162"/>
      <c r="BF150" s="162"/>
      <c r="BG150" s="163"/>
    </row>
    <row r="151" spans="1:59" ht="24.95" customHeight="1">
      <c r="A151" s="161"/>
      <c r="B151" s="162"/>
      <c r="C151" s="162"/>
      <c r="D151" s="392">
        <v>2</v>
      </c>
      <c r="E151" s="395" t="s">
        <v>464</v>
      </c>
      <c r="F151" s="396"/>
      <c r="G151" s="397"/>
      <c r="H151" s="397"/>
      <c r="I151" s="397"/>
      <c r="J151" s="397"/>
      <c r="K151" s="398"/>
      <c r="L151" s="415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7"/>
      <c r="AH151" s="415"/>
      <c r="AI151" s="416"/>
      <c r="AJ151" s="416"/>
      <c r="AK151" s="416"/>
      <c r="AL151" s="416"/>
      <c r="AM151" s="417"/>
      <c r="AN151" s="400"/>
      <c r="AO151" s="400"/>
      <c r="AP151" s="400"/>
      <c r="AQ151" s="400"/>
      <c r="AR151" s="400"/>
      <c r="AS151" s="400"/>
      <c r="AT151" s="400"/>
      <c r="AU151" s="400"/>
      <c r="AV151" s="290"/>
      <c r="AW151" s="290"/>
      <c r="AX151" s="290"/>
      <c r="AY151" s="290"/>
      <c r="AZ151" s="290"/>
      <c r="BA151" s="290"/>
      <c r="BB151" s="290"/>
      <c r="BC151" s="290"/>
      <c r="BE151" s="162"/>
      <c r="BF151" s="162"/>
      <c r="BG151" s="163"/>
    </row>
    <row r="152" spans="1:59" ht="24.95" customHeight="1">
      <c r="A152" s="161"/>
      <c r="B152" s="162"/>
      <c r="C152" s="162"/>
      <c r="D152" s="392"/>
      <c r="E152" s="395" t="s">
        <v>465</v>
      </c>
      <c r="F152" s="396"/>
      <c r="G152" s="397"/>
      <c r="H152" s="397"/>
      <c r="I152" s="397"/>
      <c r="J152" s="397"/>
      <c r="K152" s="398"/>
      <c r="L152" s="418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419"/>
      <c r="AC152" s="419"/>
      <c r="AD152" s="419"/>
      <c r="AE152" s="419"/>
      <c r="AF152" s="419"/>
      <c r="AG152" s="420"/>
      <c r="AH152" s="418"/>
      <c r="AI152" s="419"/>
      <c r="AJ152" s="419"/>
      <c r="AK152" s="419"/>
      <c r="AL152" s="419"/>
      <c r="AM152" s="420"/>
      <c r="AN152" s="400"/>
      <c r="AO152" s="400"/>
      <c r="AP152" s="400"/>
      <c r="AQ152" s="400"/>
      <c r="AR152" s="400"/>
      <c r="AS152" s="400"/>
      <c r="AT152" s="400"/>
      <c r="AU152" s="400"/>
      <c r="AV152" s="290"/>
      <c r="AW152" s="290"/>
      <c r="AX152" s="290"/>
      <c r="AY152" s="290"/>
      <c r="AZ152" s="290"/>
      <c r="BA152" s="290"/>
      <c r="BB152" s="290"/>
      <c r="BC152" s="290"/>
      <c r="BE152" s="162"/>
      <c r="BF152" s="162"/>
      <c r="BG152" s="163"/>
    </row>
    <row r="153" spans="1:59" ht="24.95" customHeight="1">
      <c r="A153" s="161"/>
      <c r="B153" s="162"/>
      <c r="C153" s="162"/>
      <c r="D153" s="392"/>
      <c r="E153" s="395" t="s">
        <v>466</v>
      </c>
      <c r="F153" s="396"/>
      <c r="G153" s="397"/>
      <c r="H153" s="397"/>
      <c r="I153" s="397"/>
      <c r="J153" s="397"/>
      <c r="K153" s="398"/>
      <c r="L153" s="421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2"/>
      <c r="AC153" s="422"/>
      <c r="AD153" s="422"/>
      <c r="AE153" s="422"/>
      <c r="AF153" s="422"/>
      <c r="AG153" s="423"/>
      <c r="AH153" s="421"/>
      <c r="AI153" s="422"/>
      <c r="AJ153" s="422"/>
      <c r="AK153" s="422"/>
      <c r="AL153" s="422"/>
      <c r="AM153" s="423"/>
      <c r="AN153" s="400"/>
      <c r="AO153" s="400"/>
      <c r="AP153" s="400"/>
      <c r="AQ153" s="400"/>
      <c r="AR153" s="400"/>
      <c r="AS153" s="400"/>
      <c r="AT153" s="400"/>
      <c r="AU153" s="400"/>
      <c r="AV153" s="290"/>
      <c r="AW153" s="290"/>
      <c r="AX153" s="290"/>
      <c r="AY153" s="290"/>
      <c r="AZ153" s="290"/>
      <c r="BA153" s="290"/>
      <c r="BB153" s="290"/>
      <c r="BC153" s="290"/>
      <c r="BE153" s="162"/>
      <c r="BF153" s="162"/>
      <c r="BG153" s="163"/>
    </row>
    <row r="154" spans="1:59" ht="24.95" customHeight="1">
      <c r="A154" s="161"/>
      <c r="B154" s="162"/>
      <c r="C154" s="162"/>
      <c r="D154" s="392">
        <v>3</v>
      </c>
      <c r="E154" s="395" t="s">
        <v>464</v>
      </c>
      <c r="F154" s="396"/>
      <c r="G154" s="397"/>
      <c r="H154" s="397"/>
      <c r="I154" s="397"/>
      <c r="J154" s="397"/>
      <c r="K154" s="398"/>
      <c r="L154" s="415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  <c r="AA154" s="416"/>
      <c r="AB154" s="416"/>
      <c r="AC154" s="416"/>
      <c r="AD154" s="416"/>
      <c r="AE154" s="416"/>
      <c r="AF154" s="416"/>
      <c r="AG154" s="417"/>
      <c r="AH154" s="415"/>
      <c r="AI154" s="416"/>
      <c r="AJ154" s="416"/>
      <c r="AK154" s="416"/>
      <c r="AL154" s="416"/>
      <c r="AM154" s="417"/>
      <c r="AN154" s="400"/>
      <c r="AO154" s="400"/>
      <c r="AP154" s="400"/>
      <c r="AQ154" s="400"/>
      <c r="AR154" s="400"/>
      <c r="AS154" s="400"/>
      <c r="AT154" s="400"/>
      <c r="AU154" s="400"/>
      <c r="AV154" s="290"/>
      <c r="AW154" s="290"/>
      <c r="AX154" s="290"/>
      <c r="AY154" s="290"/>
      <c r="AZ154" s="290"/>
      <c r="BA154" s="290"/>
      <c r="BB154" s="290"/>
      <c r="BC154" s="290"/>
      <c r="BE154" s="162"/>
      <c r="BF154" s="162"/>
      <c r="BG154" s="163"/>
    </row>
    <row r="155" spans="1:59" ht="24.95" customHeight="1">
      <c r="A155" s="161"/>
      <c r="B155" s="162"/>
      <c r="C155" s="162"/>
      <c r="D155" s="392"/>
      <c r="E155" s="395" t="s">
        <v>465</v>
      </c>
      <c r="F155" s="396"/>
      <c r="G155" s="397"/>
      <c r="H155" s="397"/>
      <c r="I155" s="397"/>
      <c r="J155" s="397"/>
      <c r="K155" s="398"/>
      <c r="L155" s="418"/>
      <c r="M155" s="419"/>
      <c r="N155" s="419"/>
      <c r="O155" s="419"/>
      <c r="P155" s="419"/>
      <c r="Q155" s="419"/>
      <c r="R155" s="419"/>
      <c r="S155" s="419"/>
      <c r="T155" s="419"/>
      <c r="U155" s="419"/>
      <c r="V155" s="419"/>
      <c r="W155" s="419"/>
      <c r="X155" s="419"/>
      <c r="Y155" s="419"/>
      <c r="Z155" s="419"/>
      <c r="AA155" s="419"/>
      <c r="AB155" s="419"/>
      <c r="AC155" s="419"/>
      <c r="AD155" s="419"/>
      <c r="AE155" s="419"/>
      <c r="AF155" s="419"/>
      <c r="AG155" s="420"/>
      <c r="AH155" s="418"/>
      <c r="AI155" s="419"/>
      <c r="AJ155" s="419"/>
      <c r="AK155" s="419"/>
      <c r="AL155" s="419"/>
      <c r="AM155" s="420"/>
      <c r="AN155" s="400"/>
      <c r="AO155" s="400"/>
      <c r="AP155" s="400"/>
      <c r="AQ155" s="400"/>
      <c r="AR155" s="400"/>
      <c r="AS155" s="400"/>
      <c r="AT155" s="400"/>
      <c r="AU155" s="400"/>
      <c r="AV155" s="290"/>
      <c r="AW155" s="290"/>
      <c r="AX155" s="290"/>
      <c r="AY155" s="290"/>
      <c r="AZ155" s="290"/>
      <c r="BA155" s="290"/>
      <c r="BB155" s="290"/>
      <c r="BC155" s="290"/>
      <c r="BE155" s="162"/>
      <c r="BF155" s="162"/>
      <c r="BG155" s="163"/>
    </row>
    <row r="156" spans="1:59" ht="24.95" customHeight="1">
      <c r="A156" s="161"/>
      <c r="B156" s="162"/>
      <c r="C156" s="162"/>
      <c r="D156" s="392"/>
      <c r="E156" s="395" t="s">
        <v>466</v>
      </c>
      <c r="F156" s="396"/>
      <c r="G156" s="397"/>
      <c r="H156" s="397"/>
      <c r="I156" s="397"/>
      <c r="J156" s="397"/>
      <c r="K156" s="398"/>
      <c r="L156" s="421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  <c r="AA156" s="422"/>
      <c r="AB156" s="422"/>
      <c r="AC156" s="422"/>
      <c r="AD156" s="422"/>
      <c r="AE156" s="422"/>
      <c r="AF156" s="422"/>
      <c r="AG156" s="423"/>
      <c r="AH156" s="421"/>
      <c r="AI156" s="422"/>
      <c r="AJ156" s="422"/>
      <c r="AK156" s="422"/>
      <c r="AL156" s="422"/>
      <c r="AM156" s="423"/>
      <c r="AN156" s="400"/>
      <c r="AO156" s="400"/>
      <c r="AP156" s="400"/>
      <c r="AQ156" s="400"/>
      <c r="AR156" s="400"/>
      <c r="AS156" s="400"/>
      <c r="AT156" s="400"/>
      <c r="AU156" s="400"/>
      <c r="AV156" s="290"/>
      <c r="AW156" s="290"/>
      <c r="AX156" s="290"/>
      <c r="AY156" s="290"/>
      <c r="AZ156" s="290"/>
      <c r="BA156" s="290"/>
      <c r="BB156" s="290"/>
      <c r="BC156" s="290"/>
      <c r="BE156" s="162"/>
      <c r="BF156" s="162"/>
      <c r="BG156" s="163"/>
    </row>
    <row r="157" spans="1:59" ht="24.95" customHeight="1">
      <c r="A157" s="161"/>
      <c r="B157" s="162"/>
      <c r="C157" s="162"/>
      <c r="D157" s="392">
        <v>4</v>
      </c>
      <c r="E157" s="395" t="s">
        <v>464</v>
      </c>
      <c r="F157" s="396"/>
      <c r="G157" s="425"/>
      <c r="H157" s="425"/>
      <c r="I157" s="425"/>
      <c r="J157" s="425"/>
      <c r="K157" s="426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15"/>
      <c r="AI157" s="416"/>
      <c r="AJ157" s="416"/>
      <c r="AK157" s="416"/>
      <c r="AL157" s="416"/>
      <c r="AM157" s="417"/>
      <c r="AN157" s="400"/>
      <c r="AO157" s="400"/>
      <c r="AP157" s="400"/>
      <c r="AQ157" s="400"/>
      <c r="AR157" s="400"/>
      <c r="AS157" s="400"/>
      <c r="AT157" s="400"/>
      <c r="AU157" s="400"/>
      <c r="AV157" s="290"/>
      <c r="AW157" s="290"/>
      <c r="AX157" s="290"/>
      <c r="AY157" s="290"/>
      <c r="AZ157" s="290"/>
      <c r="BA157" s="290"/>
      <c r="BB157" s="290"/>
      <c r="BC157" s="290"/>
      <c r="BE157" s="162"/>
      <c r="BF157" s="162"/>
      <c r="BG157" s="163"/>
    </row>
    <row r="158" spans="1:59" ht="24.95" customHeight="1">
      <c r="A158" s="161"/>
      <c r="B158" s="162"/>
      <c r="C158" s="162"/>
      <c r="D158" s="392"/>
      <c r="E158" s="395" t="s">
        <v>465</v>
      </c>
      <c r="F158" s="396"/>
      <c r="G158" s="397"/>
      <c r="H158" s="397"/>
      <c r="I158" s="397"/>
      <c r="J158" s="397"/>
      <c r="K158" s="398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18"/>
      <c r="AI158" s="419"/>
      <c r="AJ158" s="419"/>
      <c r="AK158" s="419"/>
      <c r="AL158" s="419"/>
      <c r="AM158" s="420"/>
      <c r="AN158" s="400"/>
      <c r="AO158" s="400"/>
      <c r="AP158" s="400"/>
      <c r="AQ158" s="400"/>
      <c r="AR158" s="400"/>
      <c r="AS158" s="400"/>
      <c r="AT158" s="400"/>
      <c r="AU158" s="400"/>
      <c r="AV158" s="290"/>
      <c r="AW158" s="290"/>
      <c r="AX158" s="290"/>
      <c r="AY158" s="290"/>
      <c r="AZ158" s="290"/>
      <c r="BA158" s="290"/>
      <c r="BB158" s="290"/>
      <c r="BC158" s="290"/>
      <c r="BE158" s="162"/>
      <c r="BF158" s="162"/>
      <c r="BG158" s="163"/>
    </row>
    <row r="159" spans="1:59" ht="24.95" customHeight="1">
      <c r="A159" s="161"/>
      <c r="B159" s="162"/>
      <c r="C159" s="162"/>
      <c r="D159" s="392"/>
      <c r="E159" s="395" t="s">
        <v>466</v>
      </c>
      <c r="F159" s="396"/>
      <c r="G159" s="425"/>
      <c r="H159" s="425"/>
      <c r="I159" s="425"/>
      <c r="J159" s="425"/>
      <c r="K159" s="426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21"/>
      <c r="AI159" s="422"/>
      <c r="AJ159" s="422"/>
      <c r="AK159" s="422"/>
      <c r="AL159" s="422"/>
      <c r="AM159" s="423"/>
      <c r="AN159" s="400"/>
      <c r="AO159" s="400"/>
      <c r="AP159" s="400"/>
      <c r="AQ159" s="400"/>
      <c r="AR159" s="400"/>
      <c r="AS159" s="400"/>
      <c r="AT159" s="400"/>
      <c r="AU159" s="400"/>
      <c r="AV159" s="290"/>
      <c r="AW159" s="290"/>
      <c r="AX159" s="290"/>
      <c r="AY159" s="290"/>
      <c r="AZ159" s="290"/>
      <c r="BA159" s="290"/>
      <c r="BB159" s="290"/>
      <c r="BC159" s="290"/>
      <c r="BE159" s="162"/>
      <c r="BF159" s="162"/>
      <c r="BG159" s="163"/>
    </row>
    <row r="160" spans="1:59" s="164" customFormat="1" ht="11.25" customHeight="1">
      <c r="A160" s="166"/>
      <c r="D160" s="201"/>
      <c r="E160" s="149"/>
      <c r="F160" s="149"/>
      <c r="G160" s="520"/>
      <c r="H160" s="520"/>
      <c r="I160" s="520"/>
      <c r="J160" s="520"/>
      <c r="K160" s="520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G160" s="165"/>
    </row>
    <row r="161" spans="1:68" s="192" customFormat="1" ht="13.5" customHeight="1" thickBot="1">
      <c r="A161" s="166"/>
      <c r="B161" s="164"/>
      <c r="C161" s="164"/>
      <c r="D161" s="201"/>
      <c r="E161" s="149"/>
      <c r="F161" s="149"/>
      <c r="G161" s="149"/>
      <c r="H161" s="269"/>
      <c r="I161" s="269"/>
      <c r="J161" s="269"/>
      <c r="K161" s="269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202"/>
      <c r="AX161" s="202"/>
      <c r="AY161" s="202"/>
      <c r="AZ161" s="202"/>
      <c r="BA161" s="202"/>
      <c r="BB161" s="202"/>
      <c r="BC161" s="202"/>
      <c r="BD161" s="202"/>
      <c r="BE161" s="164"/>
      <c r="BF161" s="164"/>
      <c r="BG161" s="165"/>
    </row>
    <row r="162" spans="1:68" ht="33.75" customHeight="1" thickBot="1">
      <c r="A162" s="389" t="s">
        <v>776</v>
      </c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  <c r="AT162" s="390"/>
      <c r="AU162" s="390"/>
      <c r="AV162" s="390"/>
      <c r="AW162" s="390"/>
      <c r="AX162" s="390"/>
      <c r="AY162" s="390"/>
      <c r="AZ162" s="390"/>
      <c r="BA162" s="390"/>
      <c r="BB162" s="390"/>
      <c r="BC162" s="390"/>
      <c r="BD162" s="390"/>
      <c r="BE162" s="390"/>
      <c r="BF162" s="390"/>
      <c r="BG162" s="391"/>
    </row>
    <row r="163" spans="1:68" s="192" customFormat="1" ht="14.45" customHeight="1">
      <c r="A163" s="15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5"/>
      <c r="BH163" s="160"/>
    </row>
    <row r="164" spans="1:68" s="192" customFormat="1" ht="14.45" customHeight="1">
      <c r="A164" s="152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63"/>
      <c r="BH164" s="160"/>
    </row>
    <row r="165" spans="1:68" s="192" customFormat="1" ht="14.45" customHeight="1">
      <c r="A165" s="152"/>
      <c r="B165" s="150"/>
      <c r="C165" s="150"/>
      <c r="D165" s="521" t="s">
        <v>222</v>
      </c>
      <c r="E165" s="522"/>
      <c r="F165" s="522"/>
      <c r="G165" s="522"/>
      <c r="H165" s="522"/>
      <c r="I165" s="522"/>
      <c r="J165" s="522"/>
      <c r="K165" s="523"/>
      <c r="L165" s="521" t="s">
        <v>775</v>
      </c>
      <c r="M165" s="52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2"/>
      <c r="Z165" s="522"/>
      <c r="AA165" s="522"/>
      <c r="AB165" s="522"/>
      <c r="AC165" s="522"/>
      <c r="AD165" s="523"/>
      <c r="AE165" s="399" t="s">
        <v>467</v>
      </c>
      <c r="AF165" s="399"/>
      <c r="AG165" s="399"/>
      <c r="AH165" s="399"/>
      <c r="AI165" s="399"/>
      <c r="AJ165" s="399"/>
      <c r="AK165" s="399"/>
      <c r="AL165" s="399"/>
      <c r="AM165" s="399"/>
      <c r="AN165" s="399"/>
      <c r="AO165" s="399"/>
      <c r="AP165" s="399"/>
      <c r="AQ165" s="399"/>
      <c r="AR165" s="399"/>
      <c r="AS165" s="399"/>
      <c r="AT165" s="399"/>
      <c r="AU165" s="399"/>
      <c r="AV165" s="399"/>
      <c r="AW165" s="399"/>
      <c r="AX165" s="399"/>
      <c r="AY165" s="399"/>
      <c r="AZ165" s="399"/>
      <c r="BA165" s="399"/>
      <c r="BB165" s="279"/>
      <c r="BC165" s="279"/>
      <c r="BD165" s="279"/>
      <c r="BE165" s="279"/>
      <c r="BF165" s="279"/>
      <c r="BG165" s="163"/>
      <c r="BH165" s="160"/>
    </row>
    <row r="166" spans="1:68" s="192" customFormat="1" ht="14.45" customHeight="1">
      <c r="A166" s="152"/>
      <c r="B166" s="150"/>
      <c r="C166" s="150"/>
      <c r="D166" s="451" t="str">
        <f>D25</f>
        <v xml:space="preserve">  </v>
      </c>
      <c r="E166" s="451"/>
      <c r="F166" s="451"/>
      <c r="G166" s="451"/>
      <c r="H166" s="451"/>
      <c r="I166" s="451"/>
      <c r="J166" s="451"/>
      <c r="K166" s="451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259"/>
      <c r="BC166" s="259"/>
      <c r="BD166" s="259"/>
      <c r="BE166" s="259"/>
      <c r="BF166" s="259"/>
      <c r="BG166" s="163"/>
      <c r="BH166" s="160"/>
    </row>
    <row r="167" spans="1:68" s="192" customFormat="1" ht="14.45" customHeight="1">
      <c r="A167" s="152"/>
      <c r="B167" s="150"/>
      <c r="C167" s="150"/>
      <c r="D167" s="451"/>
      <c r="E167" s="451"/>
      <c r="F167" s="451"/>
      <c r="G167" s="451"/>
      <c r="H167" s="451"/>
      <c r="I167" s="451"/>
      <c r="J167" s="451"/>
      <c r="K167" s="451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  <c r="AQ167" s="400"/>
      <c r="AR167" s="400"/>
      <c r="AS167" s="400"/>
      <c r="AT167" s="400"/>
      <c r="AU167" s="400"/>
      <c r="AV167" s="400"/>
      <c r="AW167" s="400"/>
      <c r="AX167" s="400"/>
      <c r="AY167" s="400"/>
      <c r="AZ167" s="400"/>
      <c r="BA167" s="400"/>
      <c r="BB167" s="259"/>
      <c r="BC167" s="259"/>
      <c r="BD167" s="259"/>
      <c r="BE167" s="259"/>
      <c r="BF167" s="259"/>
      <c r="BG167" s="163"/>
      <c r="BH167" s="160"/>
    </row>
    <row r="168" spans="1:68" s="192" customFormat="1" ht="14.45" customHeight="1">
      <c r="A168" s="152"/>
      <c r="B168" s="150"/>
      <c r="C168" s="150"/>
      <c r="D168" s="451"/>
      <c r="E168" s="451"/>
      <c r="F168" s="451"/>
      <c r="G168" s="451"/>
      <c r="H168" s="451"/>
      <c r="I168" s="451"/>
      <c r="J168" s="451"/>
      <c r="K168" s="451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0"/>
      <c r="AW168" s="400"/>
      <c r="AX168" s="400"/>
      <c r="AY168" s="400"/>
      <c r="AZ168" s="400"/>
      <c r="BA168" s="400"/>
      <c r="BB168" s="259"/>
      <c r="BC168" s="259"/>
      <c r="BD168" s="259"/>
      <c r="BE168" s="259"/>
      <c r="BF168" s="259"/>
      <c r="BG168" s="163"/>
      <c r="BH168" s="160"/>
    </row>
    <row r="169" spans="1:68" s="164" customFormat="1" ht="14.45" customHeight="1">
      <c r="A169" s="152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63"/>
      <c r="BH169" s="160"/>
    </row>
    <row r="170" spans="1:68" ht="31.5" customHeight="1" thickBot="1">
      <c r="A170" s="186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9"/>
      <c r="BH170" s="192"/>
    </row>
    <row r="171" spans="1:68" ht="33.75" customHeight="1" thickBot="1">
      <c r="A171" s="389" t="s">
        <v>770</v>
      </c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0"/>
      <c r="AC171" s="390"/>
      <c r="AD171" s="390"/>
      <c r="AE171" s="390"/>
      <c r="AF171" s="390"/>
      <c r="AG171" s="390"/>
      <c r="AH171" s="390"/>
      <c r="AI171" s="390"/>
      <c r="AJ171" s="390"/>
      <c r="AK171" s="390"/>
      <c r="AL171" s="390"/>
      <c r="AM171" s="390"/>
      <c r="AN171" s="390"/>
      <c r="AO171" s="390"/>
      <c r="AP171" s="390"/>
      <c r="AQ171" s="390"/>
      <c r="AR171" s="390"/>
      <c r="AS171" s="390"/>
      <c r="AT171" s="390"/>
      <c r="AU171" s="390"/>
      <c r="AV171" s="390"/>
      <c r="AW171" s="390"/>
      <c r="AX171" s="390"/>
      <c r="AY171" s="390"/>
      <c r="AZ171" s="390"/>
      <c r="BA171" s="390"/>
      <c r="BB171" s="390"/>
      <c r="BC171" s="390"/>
      <c r="BD171" s="390"/>
      <c r="BE171" s="390"/>
      <c r="BF171" s="390"/>
      <c r="BG171" s="391"/>
    </row>
    <row r="172" spans="1:68">
      <c r="A172" s="161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3"/>
      <c r="BM172" s="192"/>
      <c r="BN172" s="192"/>
    </row>
    <row r="173" spans="1:68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3"/>
      <c r="BM173" s="192"/>
      <c r="BN173" s="192"/>
    </row>
    <row r="174" spans="1:68" ht="15" customHeight="1">
      <c r="A174" s="161"/>
      <c r="B174" s="162"/>
      <c r="C174" s="162"/>
      <c r="G174" s="399" t="s">
        <v>222</v>
      </c>
      <c r="H174" s="399"/>
      <c r="I174" s="399"/>
      <c r="J174" s="399"/>
      <c r="K174" s="399"/>
      <c r="L174" s="399"/>
      <c r="M174" s="399"/>
      <c r="N174" s="399"/>
      <c r="O174" s="401" t="s">
        <v>774</v>
      </c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  <c r="AI174" s="402"/>
      <c r="AJ174" s="403"/>
      <c r="AK174" s="401" t="s">
        <v>228</v>
      </c>
      <c r="AL174" s="402"/>
      <c r="AM174" s="402"/>
      <c r="AN174" s="402"/>
      <c r="AO174" s="402"/>
      <c r="AP174" s="402"/>
      <c r="AQ174" s="402"/>
      <c r="AR174" s="403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3"/>
      <c r="BL174" s="164"/>
      <c r="BM174" s="164"/>
      <c r="BN174" s="164"/>
      <c r="BO174" s="162"/>
      <c r="BP174" s="162"/>
    </row>
    <row r="175" spans="1:68" ht="15" customHeight="1">
      <c r="A175" s="161"/>
      <c r="B175" s="162"/>
      <c r="C175" s="162"/>
      <c r="G175" s="451" t="str">
        <f>D25</f>
        <v xml:space="preserve">  </v>
      </c>
      <c r="H175" s="451"/>
      <c r="I175" s="451"/>
      <c r="J175" s="451"/>
      <c r="K175" s="451"/>
      <c r="L175" s="451"/>
      <c r="M175" s="451"/>
      <c r="N175" s="451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15"/>
      <c r="AL175" s="416"/>
      <c r="AM175" s="416"/>
      <c r="AN175" s="416"/>
      <c r="AO175" s="416"/>
      <c r="AP175" s="416"/>
      <c r="AQ175" s="416"/>
      <c r="AR175" s="417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3"/>
      <c r="BL175" s="164"/>
      <c r="BM175" s="164"/>
      <c r="BN175" s="164"/>
      <c r="BO175" s="162"/>
      <c r="BP175" s="162"/>
    </row>
    <row r="176" spans="1:68">
      <c r="A176" s="161"/>
      <c r="B176" s="162"/>
      <c r="C176" s="162"/>
      <c r="G176" s="451"/>
      <c r="H176" s="451"/>
      <c r="I176" s="451"/>
      <c r="J176" s="451"/>
      <c r="K176" s="451"/>
      <c r="L176" s="451"/>
      <c r="M176" s="451"/>
      <c r="N176" s="451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21"/>
      <c r="AL176" s="422"/>
      <c r="AM176" s="422"/>
      <c r="AN176" s="422"/>
      <c r="AO176" s="422"/>
      <c r="AP176" s="422"/>
      <c r="AQ176" s="422"/>
      <c r="AR176" s="423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3"/>
      <c r="BL176" s="164"/>
      <c r="BM176" s="164"/>
      <c r="BN176" s="164"/>
      <c r="BO176" s="162"/>
      <c r="BP176" s="162"/>
    </row>
    <row r="177" spans="1:68">
      <c r="A177" s="161"/>
      <c r="B177" s="162"/>
      <c r="C177" s="162"/>
      <c r="G177" s="451"/>
      <c r="H177" s="451"/>
      <c r="I177" s="451"/>
      <c r="J177" s="451"/>
      <c r="K177" s="451"/>
      <c r="L177" s="451"/>
      <c r="M177" s="451"/>
      <c r="N177" s="451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15"/>
      <c r="AL177" s="416"/>
      <c r="AM177" s="416"/>
      <c r="AN177" s="416"/>
      <c r="AO177" s="416"/>
      <c r="AP177" s="416"/>
      <c r="AQ177" s="416"/>
      <c r="AR177" s="417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3"/>
      <c r="BL177" s="164"/>
      <c r="BM177" s="164"/>
      <c r="BN177" s="164"/>
      <c r="BO177" s="162"/>
      <c r="BP177" s="162"/>
    </row>
    <row r="178" spans="1:68">
      <c r="A178" s="161"/>
      <c r="B178" s="162"/>
      <c r="C178" s="162"/>
      <c r="G178" s="451"/>
      <c r="H178" s="451"/>
      <c r="I178" s="451"/>
      <c r="J178" s="451"/>
      <c r="K178" s="451"/>
      <c r="L178" s="451"/>
      <c r="M178" s="451"/>
      <c r="N178" s="451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21"/>
      <c r="AL178" s="422"/>
      <c r="AM178" s="422"/>
      <c r="AN178" s="422"/>
      <c r="AO178" s="422"/>
      <c r="AP178" s="422"/>
      <c r="AQ178" s="422"/>
      <c r="AR178" s="423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3"/>
      <c r="BL178" s="164"/>
      <c r="BM178" s="164"/>
      <c r="BN178" s="164"/>
      <c r="BO178" s="162"/>
      <c r="BP178" s="162"/>
    </row>
    <row r="179" spans="1:68">
      <c r="A179" s="161"/>
      <c r="B179" s="162"/>
      <c r="C179" s="162"/>
      <c r="G179" s="451"/>
      <c r="H179" s="451"/>
      <c r="I179" s="451"/>
      <c r="J179" s="451"/>
      <c r="K179" s="451"/>
      <c r="L179" s="451"/>
      <c r="M179" s="451"/>
      <c r="N179" s="451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15"/>
      <c r="AL179" s="416"/>
      <c r="AM179" s="416"/>
      <c r="AN179" s="416"/>
      <c r="AO179" s="416"/>
      <c r="AP179" s="416"/>
      <c r="AQ179" s="416"/>
      <c r="AR179" s="417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3"/>
      <c r="BL179" s="164"/>
      <c r="BM179" s="164"/>
      <c r="BN179" s="164"/>
      <c r="BO179" s="162"/>
      <c r="BP179" s="162"/>
    </row>
    <row r="180" spans="1:68">
      <c r="A180" s="161"/>
      <c r="B180" s="162"/>
      <c r="C180" s="162"/>
      <c r="G180" s="451"/>
      <c r="H180" s="451"/>
      <c r="I180" s="451"/>
      <c r="J180" s="451"/>
      <c r="K180" s="451"/>
      <c r="L180" s="451"/>
      <c r="M180" s="451"/>
      <c r="N180" s="451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21"/>
      <c r="AL180" s="422"/>
      <c r="AM180" s="422"/>
      <c r="AN180" s="422"/>
      <c r="AO180" s="422"/>
      <c r="AP180" s="422"/>
      <c r="AQ180" s="422"/>
      <c r="AR180" s="423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3"/>
      <c r="BL180" s="164"/>
      <c r="BM180" s="164"/>
      <c r="BN180" s="164"/>
      <c r="BO180" s="162"/>
      <c r="BP180" s="162"/>
    </row>
    <row r="181" spans="1:68">
      <c r="A181" s="161"/>
      <c r="B181" s="162"/>
      <c r="C181" s="162"/>
      <c r="G181" s="451"/>
      <c r="H181" s="451"/>
      <c r="I181" s="451"/>
      <c r="J181" s="451"/>
      <c r="K181" s="451"/>
      <c r="L181" s="451"/>
      <c r="M181" s="451"/>
      <c r="N181" s="451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15"/>
      <c r="AL181" s="416"/>
      <c r="AM181" s="416"/>
      <c r="AN181" s="416"/>
      <c r="AO181" s="416"/>
      <c r="AP181" s="416"/>
      <c r="AQ181" s="416"/>
      <c r="AR181" s="417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3"/>
      <c r="BL181" s="164"/>
      <c r="BM181" s="164"/>
      <c r="BN181" s="164"/>
      <c r="BO181" s="162"/>
      <c r="BP181" s="162"/>
    </row>
    <row r="182" spans="1:68" ht="14.25" customHeight="1">
      <c r="A182" s="161"/>
      <c r="B182" s="162"/>
      <c r="C182" s="162"/>
      <c r="G182" s="451"/>
      <c r="H182" s="451"/>
      <c r="I182" s="451"/>
      <c r="J182" s="451"/>
      <c r="K182" s="451"/>
      <c r="L182" s="451"/>
      <c r="M182" s="451"/>
      <c r="N182" s="451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21"/>
      <c r="AL182" s="422"/>
      <c r="AM182" s="422"/>
      <c r="AN182" s="422"/>
      <c r="AO182" s="422"/>
      <c r="AP182" s="422"/>
      <c r="AQ182" s="422"/>
      <c r="AR182" s="423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3"/>
      <c r="BL182" s="164"/>
      <c r="BM182" s="164"/>
      <c r="BN182" s="164"/>
      <c r="BO182" s="162"/>
      <c r="BP182" s="162"/>
    </row>
    <row r="183" spans="1:68">
      <c r="A183" s="161"/>
      <c r="B183" s="162"/>
      <c r="C183" s="162"/>
      <c r="G183" s="451"/>
      <c r="H183" s="451"/>
      <c r="I183" s="451"/>
      <c r="J183" s="451"/>
      <c r="K183" s="451"/>
      <c r="L183" s="451"/>
      <c r="M183" s="451"/>
      <c r="N183" s="451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15"/>
      <c r="AL183" s="416"/>
      <c r="AM183" s="416"/>
      <c r="AN183" s="416"/>
      <c r="AO183" s="416"/>
      <c r="AP183" s="416"/>
      <c r="AQ183" s="416"/>
      <c r="AR183" s="417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3"/>
      <c r="BL183" s="164"/>
      <c r="BM183" s="164"/>
      <c r="BN183" s="164"/>
      <c r="BO183" s="162"/>
      <c r="BP183" s="162"/>
    </row>
    <row r="184" spans="1:68">
      <c r="A184" s="161"/>
      <c r="B184" s="162"/>
      <c r="C184" s="162"/>
      <c r="G184" s="451"/>
      <c r="H184" s="451"/>
      <c r="I184" s="451"/>
      <c r="J184" s="451"/>
      <c r="K184" s="451"/>
      <c r="L184" s="451"/>
      <c r="M184" s="451"/>
      <c r="N184" s="451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21"/>
      <c r="AL184" s="422"/>
      <c r="AM184" s="422"/>
      <c r="AN184" s="422"/>
      <c r="AO184" s="422"/>
      <c r="AP184" s="422"/>
      <c r="AQ184" s="422"/>
      <c r="AR184" s="423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3"/>
      <c r="BL184" s="164"/>
      <c r="BM184" s="164"/>
      <c r="BN184" s="164"/>
      <c r="BO184" s="162"/>
      <c r="BP184" s="162"/>
    </row>
    <row r="185" spans="1:68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39"/>
      <c r="AG185" s="162"/>
      <c r="AH185" s="2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3"/>
      <c r="BL185" s="164"/>
      <c r="BM185" s="164"/>
      <c r="BN185" s="164"/>
      <c r="BO185" s="162"/>
      <c r="BP185" s="162"/>
    </row>
    <row r="186" spans="1:68" ht="15.75" customHeight="1" thickBot="1">
      <c r="A186" s="186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288"/>
      <c r="AG186" s="187"/>
      <c r="AH186" s="289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9"/>
      <c r="BL186" s="164"/>
      <c r="BM186" s="164"/>
      <c r="BN186" s="164"/>
      <c r="BO186" s="162"/>
      <c r="BP186" s="162"/>
    </row>
    <row r="187" spans="1:68">
      <c r="AF187" s="260"/>
      <c r="AH187" s="262"/>
      <c r="BL187" s="164"/>
      <c r="BM187" s="164"/>
      <c r="BN187" s="201"/>
      <c r="BO187" s="162"/>
      <c r="BP187" s="162"/>
    </row>
    <row r="188" spans="1:68">
      <c r="AF188" s="260"/>
      <c r="AH188" s="262"/>
      <c r="BL188" s="164"/>
      <c r="BM188" s="164"/>
      <c r="BN188" s="201"/>
      <c r="BO188" s="162"/>
      <c r="BP188" s="162"/>
    </row>
    <row r="189" spans="1:68">
      <c r="BL189" s="192"/>
      <c r="BM189" s="164"/>
      <c r="BN189" s="164"/>
      <c r="BO189" s="162"/>
    </row>
    <row r="190" spans="1:68">
      <c r="BL190" s="192"/>
      <c r="BM190" s="164"/>
      <c r="BN190" s="164"/>
      <c r="BO190" s="162"/>
    </row>
    <row r="191" spans="1:68">
      <c r="BL191" s="192"/>
      <c r="BM191" s="164"/>
      <c r="BN191" s="164"/>
      <c r="BO191" s="162"/>
    </row>
    <row r="192" spans="1:68">
      <c r="BL192" s="192"/>
      <c r="BM192" s="164"/>
      <c r="BN192" s="164"/>
      <c r="BO192" s="162"/>
    </row>
    <row r="193" spans="64:67">
      <c r="BL193" s="192"/>
      <c r="BM193" s="164"/>
      <c r="BN193" s="164"/>
      <c r="BO193" s="162"/>
    </row>
    <row r="194" spans="64:67">
      <c r="BL194" s="192"/>
      <c r="BM194" s="164"/>
      <c r="BN194" s="164"/>
      <c r="BO194" s="162"/>
    </row>
    <row r="195" spans="64:67">
      <c r="BM195" s="162"/>
      <c r="BN195" s="162"/>
      <c r="BO195" s="162"/>
    </row>
    <row r="196" spans="64:67">
      <c r="BM196" s="162"/>
      <c r="BN196" s="162"/>
      <c r="BO196" s="162"/>
    </row>
    <row r="197" spans="64:67">
      <c r="BM197" s="162"/>
      <c r="BN197" s="162"/>
      <c r="BO197" s="162"/>
    </row>
  </sheetData>
  <sheetProtection algorithmName="SHA-512" hashValue="D4bkHwBL/gvgakkzu5d7KkRMYkg7iBMg+swbAuxwV95BtJT5ByOSMZXasQx8xMfDV4Hu0wIHbSl4/O7RfAcCFA==" saltValue="3zy4p+erWuRZn1nMKAQ0iA==" spinCount="100000" sheet="1" formatColumns="0" formatRows="0"/>
  <customSheetViews>
    <customSheetView guid="{329F5593-0D6B-4C21-9FD0-52C333171BDF}" scale="75" showPageBreaks="1" showGridLines="0" printArea="1" hiddenRows="1" view="pageBreakPreview">
      <selection activeCell="P1" sqref="P1:AS4"/>
      <rowBreaks count="1" manualBreakCount="1">
        <brk id="161" max="56" man="1"/>
      </rowBreaks>
      <colBreaks count="1" manualBreakCount="1">
        <brk id="57" max="1048575" man="1"/>
      </colBreaks>
      <pageMargins left="0.19685039370078741" right="0.23622047244094491" top="0.19685039370078741" bottom="0.19685039370078741" header="0.31496062992125984" footer="0.31496062992125984"/>
      <printOptions horizontalCentered="1" verticalCentered="1"/>
      <pageSetup paperSize="14" scale="31" orientation="portrait" horizontalDpi="4294967294" verticalDpi="4294967294" r:id="rId1"/>
      <headerFooter>
        <oddFooter>&amp;R&amp;"Arial Narrow,Normal"&amp;7Fecha de versión: 10 de octubre de 2017</oddFooter>
      </headerFooter>
    </customSheetView>
  </customSheetViews>
  <mergeCells count="467">
    <mergeCell ref="P1:BG4"/>
    <mergeCell ref="J76:R76"/>
    <mergeCell ref="W76:AF76"/>
    <mergeCell ref="A71:BG71"/>
    <mergeCell ref="AL85:AL87"/>
    <mergeCell ref="AL88:AL90"/>
    <mergeCell ref="AL91:AL93"/>
    <mergeCell ref="AL94:AL96"/>
    <mergeCell ref="AL99:AL101"/>
    <mergeCell ref="J85:W87"/>
    <mergeCell ref="J88:W90"/>
    <mergeCell ref="J91:W93"/>
    <mergeCell ref="J94:W96"/>
    <mergeCell ref="Z94:AA96"/>
    <mergeCell ref="AB94:AC96"/>
    <mergeCell ref="AD94:AE96"/>
    <mergeCell ref="AF94:AG96"/>
    <mergeCell ref="AH94:AI96"/>
    <mergeCell ref="Z91:AA93"/>
    <mergeCell ref="AJ84:AK84"/>
    <mergeCell ref="H68:I68"/>
    <mergeCell ref="AH85:AI87"/>
    <mergeCell ref="B84:I84"/>
    <mergeCell ref="J84:W84"/>
    <mergeCell ref="AL102:AL104"/>
    <mergeCell ref="AO85:AO87"/>
    <mergeCell ref="AO88:AO90"/>
    <mergeCell ref="AJ88:AK90"/>
    <mergeCell ref="AO91:AO93"/>
    <mergeCell ref="AO94:AO96"/>
    <mergeCell ref="AM91:AM93"/>
    <mergeCell ref="AM94:AM96"/>
    <mergeCell ref="AJ91:AK93"/>
    <mergeCell ref="AJ94:AK96"/>
    <mergeCell ref="AN85:AN87"/>
    <mergeCell ref="AN88:AN90"/>
    <mergeCell ref="AN91:AN93"/>
    <mergeCell ref="AN94:AN96"/>
    <mergeCell ref="AM85:AM87"/>
    <mergeCell ref="AM88:AM90"/>
    <mergeCell ref="AJ85:AK87"/>
    <mergeCell ref="J105:W107"/>
    <mergeCell ref="J108:W110"/>
    <mergeCell ref="AM99:AM101"/>
    <mergeCell ref="AN99:AN101"/>
    <mergeCell ref="AO99:AO101"/>
    <mergeCell ref="A171:BG171"/>
    <mergeCell ref="D157:D159"/>
    <mergeCell ref="E159:F159"/>
    <mergeCell ref="G160:K160"/>
    <mergeCell ref="L165:AD165"/>
    <mergeCell ref="D165:K165"/>
    <mergeCell ref="D166:K168"/>
    <mergeCell ref="L166:AD168"/>
    <mergeCell ref="AF102:AG104"/>
    <mergeCell ref="AH102:AI104"/>
    <mergeCell ref="AF105:AG107"/>
    <mergeCell ref="AH105:AI107"/>
    <mergeCell ref="F100:I100"/>
    <mergeCell ref="C101:E101"/>
    <mergeCell ref="F101:I101"/>
    <mergeCell ref="Z99:AA101"/>
    <mergeCell ref="AL105:AL107"/>
    <mergeCell ref="AL108:AL110"/>
    <mergeCell ref="AF108:AG110"/>
    <mergeCell ref="Z85:AA87"/>
    <mergeCell ref="C96:E96"/>
    <mergeCell ref="F88:I88"/>
    <mergeCell ref="F89:I89"/>
    <mergeCell ref="F90:I90"/>
    <mergeCell ref="F92:I92"/>
    <mergeCell ref="F93:I93"/>
    <mergeCell ref="F94:I94"/>
    <mergeCell ref="F95:I95"/>
    <mergeCell ref="F96:I96"/>
    <mergeCell ref="X94:Y96"/>
    <mergeCell ref="C93:E93"/>
    <mergeCell ref="C94:E94"/>
    <mergeCell ref="C95:E95"/>
    <mergeCell ref="F68:G68"/>
    <mergeCell ref="X84:Y84"/>
    <mergeCell ref="Z84:AA84"/>
    <mergeCell ref="AB84:AC84"/>
    <mergeCell ref="AD84:AE84"/>
    <mergeCell ref="F91:I91"/>
    <mergeCell ref="X91:Y93"/>
    <mergeCell ref="Y37:AH37"/>
    <mergeCell ref="D31:X31"/>
    <mergeCell ref="J32:X32"/>
    <mergeCell ref="J33:X33"/>
    <mergeCell ref="J34:X34"/>
    <mergeCell ref="J35:X35"/>
    <mergeCell ref="J36:X36"/>
    <mergeCell ref="J37:X37"/>
    <mergeCell ref="D35:I35"/>
    <mergeCell ref="AH56:AI57"/>
    <mergeCell ref="AF84:AG84"/>
    <mergeCell ref="AH84:AI84"/>
    <mergeCell ref="X85:Y87"/>
    <mergeCell ref="AB91:AC93"/>
    <mergeCell ref="AD91:AE93"/>
    <mergeCell ref="AF91:AG93"/>
    <mergeCell ref="AH91:AI93"/>
    <mergeCell ref="C109:E109"/>
    <mergeCell ref="F109:I109"/>
    <mergeCell ref="C110:E110"/>
    <mergeCell ref="F110:I110"/>
    <mergeCell ref="J131:P131"/>
    <mergeCell ref="R130:W130"/>
    <mergeCell ref="R131:W131"/>
    <mergeCell ref="A142:BG142"/>
    <mergeCell ref="B108:B110"/>
    <mergeCell ref="P114:AB114"/>
    <mergeCell ref="P113:AB113"/>
    <mergeCell ref="AC113:AN113"/>
    <mergeCell ref="AC114:AN114"/>
    <mergeCell ref="X108:Y110"/>
    <mergeCell ref="Z108:AA110"/>
    <mergeCell ref="Q121:R121"/>
    <mergeCell ref="BN132:BP132"/>
    <mergeCell ref="BM127:BO128"/>
    <mergeCell ref="AH108:AI110"/>
    <mergeCell ref="AB108:AC110"/>
    <mergeCell ref="AD108:AE110"/>
    <mergeCell ref="J138:P138"/>
    <mergeCell ref="AA135:AA136"/>
    <mergeCell ref="AB135:AC136"/>
    <mergeCell ref="AD135:AE136"/>
    <mergeCell ref="AF135:AG136"/>
    <mergeCell ref="AH135:AI136"/>
    <mergeCell ref="AJ135:AK136"/>
    <mergeCell ref="AA137:AA138"/>
    <mergeCell ref="AB137:AC138"/>
    <mergeCell ref="AD137:AE138"/>
    <mergeCell ref="AF137:AG138"/>
    <mergeCell ref="AH137:AI138"/>
    <mergeCell ref="AF128:AG128"/>
    <mergeCell ref="AH128:AI128"/>
    <mergeCell ref="AJ128:AK128"/>
    <mergeCell ref="R135:W135"/>
    <mergeCell ref="R137:W137"/>
    <mergeCell ref="R138:W138"/>
    <mergeCell ref="BO116:BQ116"/>
    <mergeCell ref="BV128:BV129"/>
    <mergeCell ref="R134:W134"/>
    <mergeCell ref="AA133:AA134"/>
    <mergeCell ref="AB133:AC134"/>
    <mergeCell ref="AD133:AE134"/>
    <mergeCell ref="AF133:AG134"/>
    <mergeCell ref="AH133:AI134"/>
    <mergeCell ref="AJ133:AK134"/>
    <mergeCell ref="AN131:AZ132"/>
    <mergeCell ref="AA131:AA132"/>
    <mergeCell ref="AB131:AC132"/>
    <mergeCell ref="AD131:AE132"/>
    <mergeCell ref="AF131:AG132"/>
    <mergeCell ref="AH131:AI132"/>
    <mergeCell ref="AJ131:AK132"/>
    <mergeCell ref="Z129:Z138"/>
    <mergeCell ref="AA129:AA130"/>
    <mergeCell ref="AB129:AC130"/>
    <mergeCell ref="AD129:AE130"/>
    <mergeCell ref="AF129:AG130"/>
    <mergeCell ref="AH129:AI130"/>
    <mergeCell ref="AJ129:AK130"/>
    <mergeCell ref="AJ137:AK138"/>
    <mergeCell ref="BU128:BU129"/>
    <mergeCell ref="AB85:AC87"/>
    <mergeCell ref="AD85:AE87"/>
    <mergeCell ref="AF85:AG87"/>
    <mergeCell ref="AF54:AG55"/>
    <mergeCell ref="AH54:AI55"/>
    <mergeCell ref="AJ54:AK55"/>
    <mergeCell ref="BU48:BU49"/>
    <mergeCell ref="BV48:BV49"/>
    <mergeCell ref="AD54:AE55"/>
    <mergeCell ref="AF56:AG57"/>
    <mergeCell ref="D49:G49"/>
    <mergeCell ref="AB50:AK50"/>
    <mergeCell ref="AB51:AC51"/>
    <mergeCell ref="AD51:AE51"/>
    <mergeCell ref="AF51:AG51"/>
    <mergeCell ref="AH51:AI51"/>
    <mergeCell ref="AJ51:AK51"/>
    <mergeCell ref="A50:H50"/>
    <mergeCell ref="BM47:BO48"/>
    <mergeCell ref="Z48:AK48"/>
    <mergeCell ref="A47:BG47"/>
    <mergeCell ref="AA60:AA61"/>
    <mergeCell ref="AB60:AC61"/>
    <mergeCell ref="AD60:AE61"/>
    <mergeCell ref="AF60:AG61"/>
    <mergeCell ref="AH60:AI61"/>
    <mergeCell ref="AJ60:AK61"/>
    <mergeCell ref="A60:H60"/>
    <mergeCell ref="Z52:Z61"/>
    <mergeCell ref="AA52:AA53"/>
    <mergeCell ref="AB52:AC53"/>
    <mergeCell ref="AD52:AE53"/>
    <mergeCell ref="AF52:AG53"/>
    <mergeCell ref="AH52:AI53"/>
    <mergeCell ref="R55:W55"/>
    <mergeCell ref="R56:W56"/>
    <mergeCell ref="AF58:AG59"/>
    <mergeCell ref="AH58:AI59"/>
    <mergeCell ref="R58:W58"/>
    <mergeCell ref="AA58:AA59"/>
    <mergeCell ref="AB58:AC59"/>
    <mergeCell ref="D34:I34"/>
    <mergeCell ref="J20:L20"/>
    <mergeCell ref="AI33:BC33"/>
    <mergeCell ref="K10:AJ10"/>
    <mergeCell ref="D16:BE16"/>
    <mergeCell ref="D19:H19"/>
    <mergeCell ref="AI36:BC36"/>
    <mergeCell ref="O19:AK19"/>
    <mergeCell ref="A15:BG15"/>
    <mergeCell ref="AI35:BC35"/>
    <mergeCell ref="AS11:BE11"/>
    <mergeCell ref="AO28:BC28"/>
    <mergeCell ref="D28:AM28"/>
    <mergeCell ref="D27:AM27"/>
    <mergeCell ref="AO27:BC27"/>
    <mergeCell ref="Y31:BC31"/>
    <mergeCell ref="Y32:AH32"/>
    <mergeCell ref="Y33:AH33"/>
    <mergeCell ref="Y34:AH34"/>
    <mergeCell ref="Y35:AH35"/>
    <mergeCell ref="Y36:AH36"/>
    <mergeCell ref="D20:H20"/>
    <mergeCell ref="D25:BC25"/>
    <mergeCell ref="D17:BC17"/>
    <mergeCell ref="K6:BD6"/>
    <mergeCell ref="D6:G6"/>
    <mergeCell ref="AI34:BC34"/>
    <mergeCell ref="AI32:BC32"/>
    <mergeCell ref="R57:W57"/>
    <mergeCell ref="AA56:AA57"/>
    <mergeCell ref="AB56:AC57"/>
    <mergeCell ref="AA54:AA55"/>
    <mergeCell ref="AB54:AC55"/>
    <mergeCell ref="R54:W54"/>
    <mergeCell ref="AJ56:AK57"/>
    <mergeCell ref="AN54:AZ54"/>
    <mergeCell ref="AD56:AE57"/>
    <mergeCell ref="AN55:AZ56"/>
    <mergeCell ref="AJ52:AK53"/>
    <mergeCell ref="AI37:BC37"/>
    <mergeCell ref="D36:I36"/>
    <mergeCell ref="D32:I32"/>
    <mergeCell ref="K8:BD8"/>
    <mergeCell ref="D10:I10"/>
    <mergeCell ref="I19:N19"/>
    <mergeCell ref="D24:BE24"/>
    <mergeCell ref="D8:G8"/>
    <mergeCell ref="D42:BC42"/>
    <mergeCell ref="D43:BC43"/>
    <mergeCell ref="D44:BC44"/>
    <mergeCell ref="D45:BC45"/>
    <mergeCell ref="R65:W65"/>
    <mergeCell ref="R66:W66"/>
    <mergeCell ref="R67:W67"/>
    <mergeCell ref="J66:P66"/>
    <mergeCell ref="A82:BG82"/>
    <mergeCell ref="X88:Y90"/>
    <mergeCell ref="Z88:AA90"/>
    <mergeCell ref="AB88:AC90"/>
    <mergeCell ref="AD88:AE90"/>
    <mergeCell ref="AF88:AG90"/>
    <mergeCell ref="AH88:AI90"/>
    <mergeCell ref="R62:W62"/>
    <mergeCell ref="AD58:AE59"/>
    <mergeCell ref="I60:T60"/>
    <mergeCell ref="AP85:AP87"/>
    <mergeCell ref="AP88:AP90"/>
    <mergeCell ref="D55:I55"/>
    <mergeCell ref="D64:I64"/>
    <mergeCell ref="J57:P57"/>
    <mergeCell ref="I61:X61"/>
    <mergeCell ref="AJ58:AK59"/>
    <mergeCell ref="F106:I106"/>
    <mergeCell ref="C107:E107"/>
    <mergeCell ref="F107:I107"/>
    <mergeCell ref="C100:E100"/>
    <mergeCell ref="D30:BC30"/>
    <mergeCell ref="D41:BC41"/>
    <mergeCell ref="B99:B101"/>
    <mergeCell ref="C99:E99"/>
    <mergeCell ref="F99:I99"/>
    <mergeCell ref="F85:I85"/>
    <mergeCell ref="F86:I86"/>
    <mergeCell ref="F87:I87"/>
    <mergeCell ref="C85:E85"/>
    <mergeCell ref="C86:E86"/>
    <mergeCell ref="C87:E87"/>
    <mergeCell ref="C88:E88"/>
    <mergeCell ref="B85:B87"/>
    <mergeCell ref="B88:B90"/>
    <mergeCell ref="B91:B93"/>
    <mergeCell ref="B94:B96"/>
    <mergeCell ref="C89:E89"/>
    <mergeCell ref="C90:E90"/>
    <mergeCell ref="C91:E91"/>
    <mergeCell ref="C92:E92"/>
    <mergeCell ref="J102:W104"/>
    <mergeCell ref="B105:B107"/>
    <mergeCell ref="C105:E105"/>
    <mergeCell ref="F105:I105"/>
    <mergeCell ref="E157:F157"/>
    <mergeCell ref="E158:F158"/>
    <mergeCell ref="G154:K154"/>
    <mergeCell ref="G155:K155"/>
    <mergeCell ref="G156:K156"/>
    <mergeCell ref="G157:K157"/>
    <mergeCell ref="G158:K158"/>
    <mergeCell ref="F108:I108"/>
    <mergeCell ref="D151:D153"/>
    <mergeCell ref="D154:D156"/>
    <mergeCell ref="E148:F148"/>
    <mergeCell ref="E149:F149"/>
    <mergeCell ref="E150:F150"/>
    <mergeCell ref="E151:F151"/>
    <mergeCell ref="E152:F152"/>
    <mergeCell ref="E153:F153"/>
    <mergeCell ref="G148:K148"/>
    <mergeCell ref="G149:K149"/>
    <mergeCell ref="E154:F154"/>
    <mergeCell ref="C106:E106"/>
    <mergeCell ref="AD98:AE98"/>
    <mergeCell ref="AF98:AG98"/>
    <mergeCell ref="B98:I98"/>
    <mergeCell ref="J98:W98"/>
    <mergeCell ref="X98:Y98"/>
    <mergeCell ref="Z98:AA98"/>
    <mergeCell ref="AB98:AC98"/>
    <mergeCell ref="AB99:AC101"/>
    <mergeCell ref="AD99:AE101"/>
    <mergeCell ref="J99:W101"/>
    <mergeCell ref="O179:AJ180"/>
    <mergeCell ref="AK179:AR180"/>
    <mergeCell ref="G174:N174"/>
    <mergeCell ref="O181:AJ182"/>
    <mergeCell ref="AK181:AR182"/>
    <mergeCell ref="AQ99:AQ110"/>
    <mergeCell ref="AJ102:AK104"/>
    <mergeCell ref="AM102:AM104"/>
    <mergeCell ref="AN102:AN104"/>
    <mergeCell ref="AO102:AO104"/>
    <mergeCell ref="AJ105:AK107"/>
    <mergeCell ref="AM105:AM107"/>
    <mergeCell ref="AN105:AN107"/>
    <mergeCell ref="AO105:AO107"/>
    <mergeCell ref="AJ108:AK110"/>
    <mergeCell ref="AM108:AM110"/>
    <mergeCell ref="AN108:AN110"/>
    <mergeCell ref="AO108:AO110"/>
    <mergeCell ref="A162:BG162"/>
    <mergeCell ref="G150:K150"/>
    <mergeCell ref="G151:K151"/>
    <mergeCell ref="G152:K152"/>
    <mergeCell ref="X99:Y101"/>
    <mergeCell ref="AR151:AU153"/>
    <mergeCell ref="AH98:AI98"/>
    <mergeCell ref="O183:AJ184"/>
    <mergeCell ref="AK183:AR184"/>
    <mergeCell ref="A51:F51"/>
    <mergeCell ref="A52:F52"/>
    <mergeCell ref="A1:O4"/>
    <mergeCell ref="I51:X51"/>
    <mergeCell ref="AH147:AM147"/>
    <mergeCell ref="AH148:AM150"/>
    <mergeCell ref="AH151:AM153"/>
    <mergeCell ref="G175:N184"/>
    <mergeCell ref="L148:AG150"/>
    <mergeCell ref="L147:AG147"/>
    <mergeCell ref="L151:AG153"/>
    <mergeCell ref="L154:AG156"/>
    <mergeCell ref="L157:AG159"/>
    <mergeCell ref="O174:AJ174"/>
    <mergeCell ref="AK174:AR174"/>
    <mergeCell ref="O175:AJ176"/>
    <mergeCell ref="AK175:AR176"/>
    <mergeCell ref="O177:AJ178"/>
    <mergeCell ref="AK177:AR178"/>
    <mergeCell ref="C108:E108"/>
    <mergeCell ref="AR148:AU150"/>
    <mergeCell ref="AR154:AU156"/>
    <mergeCell ref="AR157:AU159"/>
    <mergeCell ref="E155:F155"/>
    <mergeCell ref="E156:F156"/>
    <mergeCell ref="AS10:BD10"/>
    <mergeCell ref="AR147:AU147"/>
    <mergeCell ref="AO147:AQ147"/>
    <mergeCell ref="X105:Y107"/>
    <mergeCell ref="Z105:AA107"/>
    <mergeCell ref="AB105:AC107"/>
    <mergeCell ref="AD105:AE107"/>
    <mergeCell ref="D40:BC40"/>
    <mergeCell ref="D37:I37"/>
    <mergeCell ref="D38:BC39"/>
    <mergeCell ref="V13:AJ13"/>
    <mergeCell ref="M13:T13"/>
    <mergeCell ref="D33:I33"/>
    <mergeCell ref="O20:AN20"/>
    <mergeCell ref="AO19:BF19"/>
    <mergeCell ref="AN154:AN156"/>
    <mergeCell ref="AF99:AG101"/>
    <mergeCell ref="AH99:AI101"/>
    <mergeCell ref="B121:F121"/>
    <mergeCell ref="L121:P121"/>
    <mergeCell ref="AN148:AN150"/>
    <mergeCell ref="AN151:AN153"/>
    <mergeCell ref="AN157:AN159"/>
    <mergeCell ref="AO148:AQ150"/>
    <mergeCell ref="AO151:AQ153"/>
    <mergeCell ref="AO154:AQ156"/>
    <mergeCell ref="AO157:AQ159"/>
    <mergeCell ref="G153:K153"/>
    <mergeCell ref="G159:K159"/>
    <mergeCell ref="AD102:AE104"/>
    <mergeCell ref="C103:E103"/>
    <mergeCell ref="F103:I103"/>
    <mergeCell ref="C104:E104"/>
    <mergeCell ref="F104:I104"/>
    <mergeCell ref="AE165:BA165"/>
    <mergeCell ref="AE166:BA168"/>
    <mergeCell ref="C119:R119"/>
    <mergeCell ref="D148:D150"/>
    <mergeCell ref="Z125:AK125"/>
    <mergeCell ref="D126:G126"/>
    <mergeCell ref="AB128:AC128"/>
    <mergeCell ref="AD128:AE128"/>
    <mergeCell ref="AN130:AZ130"/>
    <mergeCell ref="R136:W136"/>
    <mergeCell ref="R127:W127"/>
    <mergeCell ref="E129:P129"/>
    <mergeCell ref="D147:K147"/>
    <mergeCell ref="D146:K146"/>
    <mergeCell ref="AH154:AM156"/>
    <mergeCell ref="AH157:AM159"/>
    <mergeCell ref="R128:W128"/>
    <mergeCell ref="R129:W129"/>
    <mergeCell ref="AB127:AK127"/>
    <mergeCell ref="AP20:BC20"/>
    <mergeCell ref="AP21:BC21"/>
    <mergeCell ref="AP22:BC22"/>
    <mergeCell ref="AP23:BC23"/>
    <mergeCell ref="AN10:AQ10"/>
    <mergeCell ref="BM118:BM120"/>
    <mergeCell ref="BX85:BX89"/>
    <mergeCell ref="BX99:BX103"/>
    <mergeCell ref="AP91:AP93"/>
    <mergeCell ref="AP94:AP96"/>
    <mergeCell ref="AP99:AP101"/>
    <mergeCell ref="AP102:AP104"/>
    <mergeCell ref="AP105:AP107"/>
    <mergeCell ref="AP108:AP110"/>
    <mergeCell ref="AQ85:AQ96"/>
    <mergeCell ref="A117:BG117"/>
    <mergeCell ref="B102:B104"/>
    <mergeCell ref="AJ98:AK98"/>
    <mergeCell ref="AJ99:AK101"/>
    <mergeCell ref="C102:E102"/>
    <mergeCell ref="F102:I102"/>
    <mergeCell ref="X102:Y104"/>
    <mergeCell ref="Z102:AA104"/>
    <mergeCell ref="AB102:AC104"/>
  </mergeCells>
  <conditionalFormatting sqref="AK13:AL13">
    <cfRule type="expression" dxfId="561" priority="449">
      <formula>$BN$188=1</formula>
    </cfRule>
  </conditionalFormatting>
  <conditionalFormatting sqref="G52:W52">
    <cfRule type="expression" dxfId="560" priority="290">
      <formula>$I$51&lt;&gt;""</formula>
    </cfRule>
  </conditionalFormatting>
  <conditionalFormatting sqref="D64">
    <cfRule type="expression" dxfId="559" priority="285">
      <formula>$AK$13&lt;&gt;1</formula>
    </cfRule>
  </conditionalFormatting>
  <conditionalFormatting sqref="B85:E85 B86:B96">
    <cfRule type="expression" dxfId="558" priority="176">
      <formula>$AK$13&lt;&gt;4</formula>
    </cfRule>
  </conditionalFormatting>
  <conditionalFormatting sqref="C100:E110">
    <cfRule type="expression" dxfId="557" priority="113">
      <formula>$AK$13&lt;&gt;4</formula>
    </cfRule>
  </conditionalFormatting>
  <conditionalFormatting sqref="F100:I110">
    <cfRule type="expression" dxfId="556" priority="106">
      <formula>$AK$13&lt;&gt;4</formula>
    </cfRule>
  </conditionalFormatting>
  <conditionalFormatting sqref="C86:E96">
    <cfRule type="expression" dxfId="555" priority="142">
      <formula>$AK$13&lt;&gt;4</formula>
    </cfRule>
  </conditionalFormatting>
  <conditionalFormatting sqref="F86:I96">
    <cfRule type="expression" dxfId="554" priority="141">
      <formula>$AK$13&lt;&gt;4</formula>
    </cfRule>
  </conditionalFormatting>
  <conditionalFormatting sqref="B99:E99 B100:B110">
    <cfRule type="expression" dxfId="553" priority="116">
      <formula>$AK$13&lt;&gt;4</formula>
    </cfRule>
  </conditionalFormatting>
  <conditionalFormatting sqref="F99:I99">
    <cfRule type="expression" dxfId="552" priority="107">
      <formula>$AK$13&lt;&gt;4</formula>
    </cfRule>
  </conditionalFormatting>
  <conditionalFormatting sqref="B98:I98">
    <cfRule type="expression" dxfId="551" priority="95">
      <formula>$AK$13&lt;&gt;4</formula>
    </cfRule>
  </conditionalFormatting>
  <conditionalFormatting sqref="G148:K159">
    <cfRule type="expression" dxfId="550" priority="90">
      <formula>$AK$13&lt;&gt;4</formula>
    </cfRule>
    <cfRule type="expression" dxfId="549" priority="93">
      <formula>$AK$13&lt;&gt;4</formula>
    </cfRule>
  </conditionalFormatting>
  <conditionalFormatting sqref="F85:I85">
    <cfRule type="expression" dxfId="548" priority="89">
      <formula>$AK$13&lt;&gt;4</formula>
    </cfRule>
  </conditionalFormatting>
  <conditionalFormatting sqref="D148:F148 D149:D159">
    <cfRule type="expression" dxfId="547" priority="88">
      <formula>$AK$13&lt;&gt;4</formula>
    </cfRule>
  </conditionalFormatting>
  <conditionalFormatting sqref="E149:F159">
    <cfRule type="expression" dxfId="546" priority="87">
      <formula>$AK$13&lt;&gt;4</formula>
    </cfRule>
  </conditionalFormatting>
  <conditionalFormatting sqref="D147:K147">
    <cfRule type="expression" dxfId="545" priority="84">
      <formula>$AK$13&lt;&gt;4</formula>
    </cfRule>
  </conditionalFormatting>
  <conditionalFormatting sqref="D145:K146">
    <cfRule type="expression" dxfId="544" priority="80">
      <formula>$AK$13&lt;&gt;4</formula>
    </cfRule>
  </conditionalFormatting>
  <conditionalFormatting sqref="L146">
    <cfRule type="expression" dxfId="543" priority="79">
      <formula>$AK$13&lt;&gt;4</formula>
    </cfRule>
  </conditionalFormatting>
  <conditionalFormatting sqref="AN55:AZ56">
    <cfRule type="expression" dxfId="542" priority="76">
      <formula>$AN$55="Extrema"</formula>
    </cfRule>
  </conditionalFormatting>
  <conditionalFormatting sqref="AN131:AZ132">
    <cfRule type="expression" dxfId="541" priority="68">
      <formula>$AN$131="Extrema"</formula>
    </cfRule>
  </conditionalFormatting>
  <conditionalFormatting sqref="I61:X61">
    <cfRule type="expression" dxfId="540" priority="64">
      <formula>$AK$13=1</formula>
    </cfRule>
  </conditionalFormatting>
  <conditionalFormatting sqref="B84:I84">
    <cfRule type="expression" dxfId="539" priority="40">
      <formula>$AK$13&lt;&gt;4</formula>
    </cfRule>
  </conditionalFormatting>
  <conditionalFormatting sqref="N75:Q75 W76">
    <cfRule type="expression" dxfId="538" priority="523">
      <formula>#REF!="X"</formula>
    </cfRule>
  </conditionalFormatting>
  <conditionalFormatting sqref="AP20:BE23">
    <cfRule type="expression" dxfId="537" priority="3">
      <formula>$AK$13&lt;&gt;4</formula>
    </cfRule>
  </conditionalFormatting>
  <conditionalFormatting sqref="AP21:AP23">
    <cfRule type="expression" dxfId="536" priority="1">
      <formula>$AK$13&lt;&gt;4</formula>
    </cfRule>
  </conditionalFormatting>
  <dataValidations count="45">
    <dataValidation type="list" allowBlank="1" showInputMessage="1" showErrorMessage="1" sqref="J20:L20" xr:uid="{00000000-0002-0000-0300-000000000000}">
      <formula1>Preposiciones</formula1>
    </dataValidation>
    <dataValidation type="list" allowBlank="1" showInputMessage="1" showErrorMessage="1" sqref="AJ76" xr:uid="{00000000-0002-0000-0300-000001000000}">
      <formula1>x</formula1>
    </dataValidation>
    <dataValidation type="list" allowBlank="1" showInputMessage="1" showErrorMessage="1" sqref="I51" xr:uid="{00000000-0002-0000-0300-000002000000}">
      <formula1>Probabilidad_factibilidad</formula1>
    </dataValidation>
    <dataValidation allowBlank="1" showInputMessage="1" showErrorMessage="1" prompt="Es una actividad del HACER del proceso en la que se debe ejercer un control para prevenir la materializacion de riesgo" sqref="D17:D18 BD19 BD17" xr:uid="{00000000-0002-0000-0300-000003000000}"/>
    <dataValidation operator="greaterThan" allowBlank="1" showInputMessage="1" showErrorMessage="1" sqref="BA160:BD161" xr:uid="{00000000-0002-0000-0300-000004000000}"/>
    <dataValidation type="list" allowBlank="1" showInputMessage="1" showErrorMessage="1" sqref="G155 F88 F91 F94 G148 F108 H154 G151 F99 F102 F105 G157 F85:I85" xr:uid="{00000000-0002-0000-0300-000005000000}">
      <formula1>dominios</formula1>
    </dataValidation>
    <dataValidation type="list" allowBlank="1" showInputMessage="1" showErrorMessage="1" sqref="F86:I86" xr:uid="{00000000-0002-0000-0300-000006000000}">
      <formula1>INDIRECT($F$85)</formula1>
    </dataValidation>
    <dataValidation type="list" allowBlank="1" showInputMessage="1" showErrorMessage="1" sqref="F87:I87" xr:uid="{00000000-0002-0000-0300-000007000000}">
      <formula1>INDIRECT($F$86)</formula1>
    </dataValidation>
    <dataValidation type="list" allowBlank="1" showInputMessage="1" showErrorMessage="1" sqref="F89:I89" xr:uid="{00000000-0002-0000-0300-000008000000}">
      <formula1>INDIRECT($F$88)</formula1>
    </dataValidation>
    <dataValidation type="list" allowBlank="1" showInputMessage="1" showErrorMessage="1" sqref="F90:I90" xr:uid="{00000000-0002-0000-0300-000009000000}">
      <formula1>INDIRECT($F$89)</formula1>
    </dataValidation>
    <dataValidation type="list" allowBlank="1" showInputMessage="1" showErrorMessage="1" sqref="F92:I92" xr:uid="{00000000-0002-0000-0300-00000A000000}">
      <formula1>INDIRECT($F$91)</formula1>
    </dataValidation>
    <dataValidation type="list" allowBlank="1" showInputMessage="1" showErrorMessage="1" sqref="F93:I93" xr:uid="{00000000-0002-0000-0300-00000B000000}">
      <formula1>INDIRECT($F$92)</formula1>
    </dataValidation>
    <dataValidation type="list" allowBlank="1" showInputMessage="1" showErrorMessage="1" sqref="F95:I95" xr:uid="{00000000-0002-0000-0300-00000C000000}">
      <formula1>INDIRECT($F$94)</formula1>
    </dataValidation>
    <dataValidation type="list" allowBlank="1" showInputMessage="1" showErrorMessage="1" sqref="F96:I96" xr:uid="{00000000-0002-0000-0300-00000D000000}">
      <formula1>INDIRECT($F$95)</formula1>
    </dataValidation>
    <dataValidation type="list" allowBlank="1" showInputMessage="1" showErrorMessage="1" sqref="F100:I100" xr:uid="{00000000-0002-0000-0300-00000E000000}">
      <formula1>INDIRECT($F$99)</formula1>
    </dataValidation>
    <dataValidation type="list" allowBlank="1" showInputMessage="1" showErrorMessage="1" sqref="F101:I101" xr:uid="{00000000-0002-0000-0300-00000F000000}">
      <formula1>INDIRECT($F$100)</formula1>
    </dataValidation>
    <dataValidation type="list" allowBlank="1" showInputMessage="1" showErrorMessage="1" sqref="F103:I103" xr:uid="{00000000-0002-0000-0300-000010000000}">
      <formula1>INDIRECT($F$102)</formula1>
    </dataValidation>
    <dataValidation type="list" allowBlank="1" showInputMessage="1" showErrorMessage="1" sqref="F104:I104" xr:uid="{00000000-0002-0000-0300-000011000000}">
      <formula1>INDIRECT($F$103)</formula1>
    </dataValidation>
    <dataValidation type="list" allowBlank="1" showInputMessage="1" showErrorMessage="1" sqref="F106:I106" xr:uid="{00000000-0002-0000-0300-000012000000}">
      <formula1>INDIRECT($F$105)</formula1>
    </dataValidation>
    <dataValidation type="list" allowBlank="1" showInputMessage="1" showErrorMessage="1" sqref="F107:I107" xr:uid="{00000000-0002-0000-0300-000013000000}">
      <formula1>INDIRECT($F$106)</formula1>
    </dataValidation>
    <dataValidation type="list" allowBlank="1" showInputMessage="1" showErrorMessage="1" sqref="F109:I109" xr:uid="{00000000-0002-0000-0300-000014000000}">
      <formula1>INDIRECT($F$108)</formula1>
    </dataValidation>
    <dataValidation type="list" allowBlank="1" showInputMessage="1" showErrorMessage="1" sqref="F110:I110" xr:uid="{00000000-0002-0000-0300-000015000000}">
      <formula1>INDIRECT($F$109)</formula1>
    </dataValidation>
    <dataValidation type="list" allowBlank="1" showInputMessage="1" showErrorMessage="1" sqref="H160:K161" xr:uid="{00000000-0002-0000-0300-000016000000}">
      <formula1>INDIRECT($F$158)</formula1>
    </dataValidation>
    <dataValidation type="list" allowBlank="1" showInputMessage="1" showErrorMessage="1" sqref="G149:K149" xr:uid="{00000000-0002-0000-0300-000017000000}">
      <formula1>INDIRECT($G$148)</formula1>
    </dataValidation>
    <dataValidation type="list" allowBlank="1" showInputMessage="1" showErrorMessage="1" sqref="G150:K150" xr:uid="{00000000-0002-0000-0300-000018000000}">
      <formula1>INDIRECT($G$149)</formula1>
    </dataValidation>
    <dataValidation type="list" allowBlank="1" showInputMessage="1" showErrorMessage="1" sqref="G152:K152" xr:uid="{00000000-0002-0000-0300-000019000000}">
      <formula1>INDIRECT($G$151)</formula1>
    </dataValidation>
    <dataValidation type="list" allowBlank="1" showInputMessage="1" showErrorMessage="1" sqref="G153:K153" xr:uid="{00000000-0002-0000-0300-00001A000000}">
      <formula1>INDIRECT($G$152)</formula1>
    </dataValidation>
    <dataValidation type="list" allowBlank="1" showInputMessage="1" showErrorMessage="1" sqref="G156:K156" xr:uid="{00000000-0002-0000-0300-00001B000000}">
      <formula1>INDIRECT($G$155)</formula1>
    </dataValidation>
    <dataValidation type="list" allowBlank="1" showInputMessage="1" showErrorMessage="1" sqref="G158:K158" xr:uid="{00000000-0002-0000-0300-00001C000000}">
      <formula1>INDIRECT($G$157)</formula1>
    </dataValidation>
    <dataValidation type="list" allowBlank="1" showInputMessage="1" showErrorMessage="1" sqref="G159:K159" xr:uid="{00000000-0002-0000-0300-00001D000000}">
      <formula1>INDIRECT($G$158)</formula1>
    </dataValidation>
    <dataValidation type="date" errorStyle="information" operator="greaterThan" allowBlank="1" showInputMessage="1" showErrorMessage="1" error="Debe ser formato dd/mm/aaaa" sqref="AV148:BC159" xr:uid="{00000000-0002-0000-0300-00001E000000}">
      <formula1>43510</formula1>
    </dataValidation>
    <dataValidation type="list" allowBlank="1" showInputMessage="1" showErrorMessage="1" sqref="K6:BD6" xr:uid="{00000000-0002-0000-0300-000021000000}">
      <formula1>Proceso</formula1>
    </dataValidation>
    <dataValidation type="list" allowBlank="1" showInputMessage="1" showErrorMessage="1" sqref="X85:Y96 X99:Y110" xr:uid="{00000000-0002-0000-0300-000022000000}">
      <formula1>Pregunta1</formula1>
    </dataValidation>
    <dataValidation type="list" allowBlank="1" showInputMessage="1" showErrorMessage="1" sqref="Z85:AA96 Z99:AA110" xr:uid="{00000000-0002-0000-0300-000023000000}">
      <formula1>Pregunta2</formula1>
    </dataValidation>
    <dataValidation type="list" allowBlank="1" showInputMessage="1" showErrorMessage="1" sqref="AB85:AC96 AB99:AC110" xr:uid="{00000000-0002-0000-0300-000024000000}">
      <formula1>Pregunta3</formula1>
    </dataValidation>
    <dataValidation type="list" allowBlank="1" showInputMessage="1" showErrorMessage="1" sqref="AD85:AE96 AD99:AE110" xr:uid="{00000000-0002-0000-0300-000025000000}">
      <formula1>Pregunta4</formula1>
    </dataValidation>
    <dataValidation type="list" allowBlank="1" showInputMessage="1" showErrorMessage="1" sqref="AF85:AG96 AF99:AG110" xr:uid="{00000000-0002-0000-0300-000026000000}">
      <formula1>Pregunta5</formula1>
    </dataValidation>
    <dataValidation type="list" allowBlank="1" showInputMessage="1" showErrorMessage="1" sqref="AH85:AI96 AH99:AI110" xr:uid="{00000000-0002-0000-0300-000027000000}">
      <formula1>Pregunta6</formula1>
    </dataValidation>
    <dataValidation type="list" allowBlank="1" showInputMessage="1" showErrorMessage="1" sqref="AJ85:AK96 AJ99:AK110" xr:uid="{00000000-0002-0000-0300-000028000000}">
      <formula1>Pregunta7</formula1>
    </dataValidation>
    <dataValidation type="list" allowBlank="1" showInputMessage="1" showErrorMessage="1" sqref="AL85:AL96 AL99:AL110" xr:uid="{00000000-0002-0000-0300-000029000000}">
      <formula1>Pregunta8</formula1>
    </dataValidation>
    <dataValidation type="list" allowBlank="1" showInputMessage="1" showErrorMessage="1" sqref="L166:AD168" xr:uid="{00000000-0002-0000-0300-00002A000000}">
      <formula1>Mecanismos_de_deteccion</formula1>
    </dataValidation>
    <dataValidation type="list" allowBlank="1" showInputMessage="1" showErrorMessage="1" sqref="W76:AF76" xr:uid="{00000000-0002-0000-0300-00002B000000}">
      <formula1>Opciones_de_tratamiento</formula1>
    </dataValidation>
    <dataValidation type="list" allowBlank="1" showInputMessage="1" showErrorMessage="1" sqref="AN85:AN96 AN99:AN110" xr:uid="{00000000-0002-0000-0300-00002C000000}">
      <formula1>Pregunta9</formula1>
    </dataValidation>
    <dataValidation type="list" allowBlank="1" showInputMessage="1" showErrorMessage="1" sqref="D33:I37 Y33:AH37" xr:uid="{03895AB2-9FCB-4BD4-8181-94B82AE5083C}">
      <formula1>IF($AK$13=5,Amenazas_datos_personales,IF($AK$13&lt;&gt;4,Agente_generador_internas,Amenaza))</formula1>
    </dataValidation>
    <dataValidation type="list" allowBlank="1" showInputMessage="1" showErrorMessage="1" sqref="V13:AJ13" xr:uid="{00000000-0002-0000-0300-00002D000000}">
      <formula1>Enfoque_riesgo</formula1>
    </dataValidation>
  </dataValidations>
  <hyperlinks>
    <hyperlink ref="I60:T60" location="Enc_Imp_Corrupción!D4" display="Enc_Imp_Corrupción!D4" xr:uid="{00000000-0004-0000-0300-000000000000}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9" orientation="portrait" horizontalDpi="4294967294" verticalDpi="4294967294" r:id="rId2"/>
  <headerFooter>
    <oddFooter>&amp;R&amp;"Arial Narrow,Normal"&amp;7SC01-F07 Vr6 (2020-11-17)</oddFooter>
  </headerFooter>
  <rowBreaks count="1" manualBreakCount="1">
    <brk id="135" max="58" man="1"/>
  </row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3" id="{73E38743-F949-48E2-BC52-1BC16FEB8C4D}">
            <xm:f>$AN$55=Datos!$U$5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74" id="{BCA4CD9E-DCA8-423B-B130-F7D015FC3682}">
            <xm:f>$AN$55=Datos!$U$4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75" id="{C860B7D2-5A43-47B0-88B1-A4B09C0044DE}">
            <xm:f>$AN$55=Datos!$U$3</xm:f>
            <x14:dxf>
              <fill>
                <patternFill>
                  <bgColor rgb="FFFFC000"/>
                </patternFill>
              </fill>
            </x14:dxf>
          </x14:cfRule>
          <xm:sqref>AN55:AZ56</xm:sqref>
        </x14:conditionalFormatting>
        <x14:conditionalFormatting xmlns:xm="http://schemas.microsoft.com/office/excel/2006/main">
          <x14:cfRule type="expression" priority="65" id="{ABF9D3AF-2F55-4C3D-B0C0-5804A475C026}">
            <xm:f>$AN$131=Datos!$U$5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66" id="{D5930885-447B-45AB-8A84-4B85642314E1}">
            <xm:f>$AN$131=Datos!$U$4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67" id="{897E64D3-8F2E-4B2F-B5F5-B016482B235B}">
            <xm:f>$AN$131=Datos!$U$3</xm:f>
            <x14:dxf>
              <fill>
                <patternFill>
                  <bgColor rgb="FFFFC000"/>
                </patternFill>
              </fill>
            </x14:dxf>
          </x14:cfRule>
          <xm:sqref>AN131:AZ132</xm:sqref>
        </x14:conditionalFormatting>
        <x14:conditionalFormatting xmlns:xm="http://schemas.microsoft.com/office/excel/2006/main">
          <x14:cfRule type="containsText" priority="59" operator="containsText" id="{CFAAA1A9-112F-45B7-B624-EE1C002C0741}">
            <xm:f>NOT(ISERROR(SEARCH(Datos!$AR$4,AO85)))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60" operator="containsText" id="{FA36256C-9093-4F19-8D2E-A65E3AE83689}">
            <xm:f>NOT(ISERROR(SEARCH(Datos!$AR$3,AO85)))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61" operator="containsText" id="{994A2A50-A39D-448E-BB2A-DABC84089BCF}">
            <xm:f>NOT(ISERROR(SEARCH(Datos!$AR$2,AO85)))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AO85:AP90 AO91:AO96</xm:sqref>
        </x14:conditionalFormatting>
        <x14:conditionalFormatting xmlns:xm="http://schemas.microsoft.com/office/excel/2006/main">
          <x14:cfRule type="containsText" priority="53" operator="containsText" id="{BB050F59-38FB-485E-9DB0-DB836D721F2A}">
            <xm:f>NOT(ISERROR(SEARCH(Datos!$AR$4,AM85)))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54" operator="containsText" id="{B6B88155-7DE0-456B-BDB7-8C6DC732E584}">
            <xm:f>NOT(ISERROR(SEARCH(Datos!$AR$3,AM85)))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5" operator="containsText" id="{90A853BF-2124-4D92-9DEE-F77275F73CE4}">
            <xm:f>NOT(ISERROR(SEARCH(Datos!$AR$2,AM85)))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AM85:AM96</xm:sqref>
        </x14:conditionalFormatting>
        <x14:conditionalFormatting xmlns:xm="http://schemas.microsoft.com/office/excel/2006/main">
          <x14:cfRule type="containsText" priority="50" operator="containsText" id="{EE04E739-F62F-4185-BA52-AFACABCB350D}">
            <xm:f>NOT(ISERROR(SEARCH(Datos!$AR$4,AQ85)))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51" operator="containsText" id="{9EC6189F-8339-4466-B67A-B9EE9546D1D5}">
            <xm:f>NOT(ISERROR(SEARCH(Datos!$AR$3,AQ85)))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2" operator="containsText" id="{B565B2FE-6498-492D-8FE0-5A8058F96F11}">
            <xm:f>NOT(ISERROR(SEARCH(Datos!$AR$2,AQ85)))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AQ85</xm:sqref>
        </x14:conditionalFormatting>
        <x14:conditionalFormatting xmlns:xm="http://schemas.microsoft.com/office/excel/2006/main">
          <x14:cfRule type="expression" priority="518" id="{FB54B30A-B33D-430F-88EC-6F2F1FC06292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BA161 BA147:BC147 AV147:AY147 AR147</xm:sqref>
        </x14:conditionalFormatting>
        <x14:conditionalFormatting xmlns:xm="http://schemas.microsoft.com/office/excel/2006/main">
          <x14:cfRule type="expression" priority="522" id="{597F4DF9-5351-4F0B-AEFC-C42CD8317D2A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AW161</xm:sqref>
        </x14:conditionalFormatting>
        <x14:conditionalFormatting xmlns:xm="http://schemas.microsoft.com/office/excel/2006/main">
          <x14:cfRule type="containsText" priority="37" operator="containsText" id="{12C9B6C2-5194-4176-8895-489453EEF444}">
            <xm:f>NOT(ISERROR(SEARCH(Datos!$AR$4,P114)))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8" operator="containsText" id="{24BFA4CC-3C18-4CE7-8813-70AC0988D197}">
            <xm:f>NOT(ISERROR(SEARCH(Datos!$AR$3,P114)))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9" operator="containsText" id="{C6D42048-D107-44BF-8364-0AA9ECF50F12}">
            <xm:f>NOT(ISERROR(SEARCH(Datos!$AR$2,P114)))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ontainsText" priority="34" operator="containsText" id="{E3FA0D51-9C63-4C14-914C-6FA542E5312F}">
            <xm:f>NOT(ISERROR(SEARCH(Datos!$AR$4,AC114)))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5" operator="containsText" id="{283A5188-5374-48D9-BAE7-C58E7519F279}">
            <xm:f>NOT(ISERROR(SEARCH(Datos!$AR$3,AC114)))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6" operator="containsText" id="{931823F5-9192-4C28-904F-B7395AFFFA74}">
            <xm:f>NOT(ISERROR(SEARCH(Datos!$AR$2,AC114)))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AC114</xm:sqref>
        </x14:conditionalFormatting>
        <x14:conditionalFormatting xmlns:xm="http://schemas.microsoft.com/office/excel/2006/main">
          <x14:cfRule type="containsText" priority="28" operator="containsText" id="{9EAF6BCB-1D80-44F7-A303-5D3271E7724B}">
            <xm:f>NOT(ISERROR(SEARCH(Datos!$AR$4,AP91)))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9" operator="containsText" id="{9D9B4442-C257-47B5-8538-9413A9BE74B6}">
            <xm:f>NOT(ISERROR(SEARCH(Datos!$AR$3,AP91)))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0" operator="containsText" id="{813086E4-422C-43F6-9130-D442D0356C1C}">
            <xm:f>NOT(ISERROR(SEARCH(Datos!$AR$2,AP91)))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AP91:AP96</xm:sqref>
        </x14:conditionalFormatting>
        <x14:conditionalFormatting xmlns:xm="http://schemas.microsoft.com/office/excel/2006/main">
          <x14:cfRule type="containsText" priority="15" operator="containsText" id="{E5ACA85E-5D69-4CA7-943F-6EC8C21B5B3D}">
            <xm:f>NOT(ISERROR(SEARCH(Datos!$AR$4,AO99)))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6" operator="containsText" id="{1AF00865-CCD5-4CE4-A9BB-3B8692BCB051}">
            <xm:f>NOT(ISERROR(SEARCH(Datos!$AR$3,AO99)))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7" operator="containsText" id="{F56D5904-1642-4766-8069-CFCC36B1FFE6}">
            <xm:f>NOT(ISERROR(SEARCH(Datos!$AR$2,AO99)))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AO99:AP104 AO105:AO110</xm:sqref>
        </x14:conditionalFormatting>
        <x14:conditionalFormatting xmlns:xm="http://schemas.microsoft.com/office/excel/2006/main">
          <x14:cfRule type="containsText" priority="12" operator="containsText" id="{270895F5-AA8C-45FE-AE37-3BF92330A100}">
            <xm:f>NOT(ISERROR(SEARCH(Datos!$AR$4,AM99)))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3" operator="containsText" id="{120F9AB3-CDF0-40F3-BE3B-72B3A3565F74}">
            <xm:f>NOT(ISERROR(SEARCH(Datos!$AR$3,AM99)))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75FE76B8-A95A-4392-950A-ACEF8F07EAFE}">
            <xm:f>NOT(ISERROR(SEARCH(Datos!$AR$2,AM99)))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AM99:AM110</xm:sqref>
        </x14:conditionalFormatting>
        <x14:conditionalFormatting xmlns:xm="http://schemas.microsoft.com/office/excel/2006/main">
          <x14:cfRule type="containsText" priority="9" operator="containsText" id="{B938FD2D-A0CE-433C-ACDB-8C9DE82DF8B5}">
            <xm:f>NOT(ISERROR(SEARCH(Datos!$AR$4,AQ99)))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0" operator="containsText" id="{E2BE589B-C3F0-40A3-B48D-3A2100900FE0}">
            <xm:f>NOT(ISERROR(SEARCH(Datos!$AR$3,AQ99)))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1" operator="containsText" id="{577662C6-16EE-4243-A1A5-78DB070DAD95}">
            <xm:f>NOT(ISERROR(SEARCH(Datos!$AR$2,AQ99)))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AQ99</xm:sqref>
        </x14:conditionalFormatting>
        <x14:conditionalFormatting xmlns:xm="http://schemas.microsoft.com/office/excel/2006/main">
          <x14:cfRule type="containsText" priority="6" operator="containsText" id="{5BE7FA57-E3EE-48F8-A2AA-F0B28A14AB07}">
            <xm:f>NOT(ISERROR(SEARCH(Datos!$AR$4,AP105)))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7" operator="containsText" id="{8F5FD72D-F410-46EC-B9D8-910D9287D891}">
            <xm:f>NOT(ISERROR(SEARCH(Datos!$AR$3,AP105)))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8C7F9399-E383-49A1-94BE-8E5B35A8EAD2}">
            <xm:f>NOT(ISERROR(SEARCH(Datos!$AR$2,AP105)))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AP105:AP110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2E000000}">
          <x14:formula1>
            <xm:f>IF(AK13=1,"",Datos!$P$2:$P$6)</xm:f>
          </x14:formula1>
          <xm:sqref>I61</xm:sqref>
        </x14:dataValidation>
        <x14:dataValidation type="list" allowBlank="1" showInputMessage="1" showErrorMessage="1" xr:uid="{00000000-0002-0000-0300-00002F000000}">
          <x14:formula1>
            <xm:f>IF($J99&lt;&gt;"",Datos!$AG$2:$AG$6)</xm:f>
          </x14:formula1>
          <xm:sqref>AR99:BD110</xm:sqref>
        </x14:dataValidation>
        <x14:dataValidation type="list" allowBlank="1" showInputMessage="1" showErrorMessage="1" xr:uid="{00000000-0002-0000-0300-000030000000}">
          <x14:formula1>
            <xm:f>IF(AQ13=1,Categoría_corrupción,IF(AQ13=2,Categoría_ambiental,IF(AQ13=3, Categoría_gestión_procesos,IF(AQ13=5,Datos!$AH$2,IF(AQ13=4, Categoría_seguridad_información)))))</xm:f>
          </x14:formula1>
          <xm:sqref>H20</xm:sqref>
        </x14:dataValidation>
        <x14:dataValidation type="list" allowBlank="1" showInputMessage="1" showErrorMessage="1" xr:uid="{00000000-0002-0000-0300-000032000000}">
          <x14:formula1>
            <xm:f>IF(AK13=1,Categoría_corrupción,IF(AK13=2,Categoría_ambiental,IF(AK13=3, Categoría_gestión_procesos,IF(AK13=5,Datos!$AH$2,IF(AK13=4, Categoría_seguridad_información)))))</xm:f>
          </x14:formula1>
          <xm:sqref>D20</xm:sqref>
        </x14:dataValidation>
        <x14:dataValidation type="list" allowBlank="1" showInputMessage="1" showErrorMessage="1" xr:uid="{00000000-0002-0000-0300-000033000000}">
          <x14:formula1>
            <xm:f>IF(AM13=1,Categoría_corrupción,IF(AM13=2,Categoría_ambiental,IF(AM13=3, Categoría_gestión_procesos,IF(AM13=5,Datos!$AH$2,IF(AM13=4, Categoría_seguridad_información)))))</xm:f>
          </x14:formula1>
          <xm:sqref>E20:G20</xm:sqref>
        </x14:dataValidation>
        <x14:dataValidation type="list" allowBlank="1" showInputMessage="1" showErrorMessage="1" xr:uid="{B8F298CA-5C2C-468B-BF73-E5E29B711DA3}">
          <x14:formula1>
            <xm:f>IF(AK$13=1,Datos!$AC$2:$AC$3,IF(AK$13=2,Categoría_ambiental,IF(AK13=3, Clase_riesgo,IF(AK$13=4, V13, IF(AK$13=5,Categoriadatos)))))</xm:f>
          </x14:formula1>
          <xm:sqref>AO28:BC28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CE197"/>
  <sheetViews>
    <sheetView showGridLines="0" tabSelected="1" view="pageBreakPreview" topLeftCell="C1" zoomScale="70" zoomScaleNormal="75" zoomScaleSheetLayoutView="70" zoomScalePageLayoutView="70" workbookViewId="0">
      <selection activeCell="P1" sqref="P1:BG4"/>
    </sheetView>
  </sheetViews>
  <sheetFormatPr baseColWidth="10" defaultColWidth="11.5703125" defaultRowHeight="15"/>
  <cols>
    <col min="1" max="1" width="2.85546875" style="160" hidden="1" customWidth="1"/>
    <col min="2" max="2" width="2.42578125" style="160" hidden="1" customWidth="1"/>
    <col min="3" max="3" width="3.85546875" style="160" customWidth="1"/>
    <col min="4" max="4" width="2.28515625" style="160" customWidth="1"/>
    <col min="5" max="5" width="24" style="160" bestFit="1" customWidth="1"/>
    <col min="6" max="6" width="9.7109375" style="160" customWidth="1"/>
    <col min="7" max="7" width="2.42578125" style="160" bestFit="1" customWidth="1"/>
    <col min="8" max="8" width="10.85546875" style="160" customWidth="1"/>
    <col min="9" max="9" width="13.140625" style="160" customWidth="1"/>
    <col min="10" max="10" width="9.5703125" style="160" customWidth="1"/>
    <col min="11" max="11" width="5" style="160" customWidth="1"/>
    <col min="12" max="12" width="3.28515625" style="160" customWidth="1"/>
    <col min="13" max="15" width="4.7109375" style="160" customWidth="1"/>
    <col min="16" max="16" width="2.7109375" style="160" customWidth="1"/>
    <col min="17" max="18" width="5.28515625" style="160" customWidth="1"/>
    <col min="19" max="19" width="3.7109375" style="160" customWidth="1"/>
    <col min="20" max="20" width="2.7109375" style="160" customWidth="1"/>
    <col min="21" max="21" width="4.28515625" style="160" customWidth="1"/>
    <col min="22" max="22" width="3.7109375" style="160" customWidth="1"/>
    <col min="23" max="23" width="2.7109375" style="160" customWidth="1"/>
    <col min="24" max="24" width="5.140625" style="160" customWidth="1"/>
    <col min="25" max="25" width="4.42578125" style="160" customWidth="1"/>
    <col min="26" max="26" width="4.140625" style="160" customWidth="1"/>
    <col min="27" max="27" width="4.42578125" style="160" customWidth="1"/>
    <col min="28" max="28" width="6" style="160" customWidth="1"/>
    <col min="29" max="29" width="3" style="160" customWidth="1"/>
    <col min="30" max="30" width="2.7109375" style="160" customWidth="1"/>
    <col min="31" max="31" width="9" style="160" customWidth="1"/>
    <col min="32" max="32" width="3.85546875" style="160" customWidth="1"/>
    <col min="33" max="33" width="5.28515625" style="160" customWidth="1"/>
    <col min="34" max="34" width="5.7109375" style="160" customWidth="1"/>
    <col min="35" max="35" width="4.85546875" style="160" customWidth="1"/>
    <col min="36" max="36" width="9.5703125" style="160" customWidth="1"/>
    <col min="37" max="37" width="2.42578125" style="160" bestFit="1" customWidth="1"/>
    <col min="38" max="38" width="8.5703125" style="160" bestFit="1" customWidth="1"/>
    <col min="39" max="39" width="4.140625" style="160" customWidth="1"/>
    <col min="40" max="40" width="10.7109375" style="160" customWidth="1"/>
    <col min="41" max="42" width="3.5703125" style="160" bestFit="1" customWidth="1"/>
    <col min="43" max="43" width="6" style="160" bestFit="1" customWidth="1"/>
    <col min="44" max="45" width="4" style="160" customWidth="1"/>
    <col min="46" max="46" width="2" style="160" customWidth="1"/>
    <col min="47" max="47" width="7" style="160" customWidth="1"/>
    <col min="48" max="48" width="0.42578125" style="160" customWidth="1"/>
    <col min="49" max="49" width="1" style="160" customWidth="1"/>
    <col min="50" max="50" width="2.28515625" style="160" customWidth="1"/>
    <col min="51" max="51" width="1.7109375" style="160" customWidth="1"/>
    <col min="52" max="52" width="1.85546875" style="160" customWidth="1"/>
    <col min="53" max="53" width="1.42578125" style="160" customWidth="1"/>
    <col min="54" max="54" width="2.7109375" style="160" customWidth="1"/>
    <col min="55" max="55" width="2.28515625" style="160" customWidth="1"/>
    <col min="56" max="56" width="0.7109375" style="160" customWidth="1"/>
    <col min="57" max="57" width="2" style="160" customWidth="1"/>
    <col min="58" max="58" width="2.7109375" style="160" customWidth="1"/>
    <col min="59" max="59" width="0.7109375" style="160" customWidth="1"/>
    <col min="60" max="60" width="6.5703125" style="160" customWidth="1"/>
    <col min="61" max="61" width="3" style="160" customWidth="1"/>
    <col min="62" max="62" width="4.85546875" style="160" customWidth="1"/>
    <col min="63" max="64" width="3.7109375" style="160" customWidth="1"/>
    <col min="65" max="65" width="15.42578125" style="160" bestFit="1" customWidth="1"/>
    <col min="66" max="66" width="16.140625" style="160" bestFit="1" customWidth="1"/>
    <col min="67" max="67" width="10.5703125" style="160" bestFit="1" customWidth="1"/>
    <col min="68" max="68" width="13.28515625" style="160" bestFit="1" customWidth="1"/>
    <col min="69" max="69" width="9.7109375" style="160" bestFit="1" customWidth="1"/>
    <col min="70" max="70" width="11.140625" style="160" bestFit="1" customWidth="1"/>
    <col min="71" max="71" width="15" style="160" bestFit="1" customWidth="1"/>
    <col min="72" max="75" width="11.28515625" style="160" customWidth="1"/>
    <col min="76" max="76" width="12.85546875" style="160" bestFit="1" customWidth="1"/>
    <col min="77" max="77" width="11.5703125" style="160" customWidth="1"/>
    <col min="78" max="78" width="1.85546875" style="160" bestFit="1" customWidth="1"/>
    <col min="79" max="83" width="11.5703125" style="160" customWidth="1"/>
    <col min="84" max="16384" width="11.5703125" style="160"/>
  </cols>
  <sheetData>
    <row r="1" spans="1:59" ht="15.6" customHeight="1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  <c r="P1" s="524" t="s">
        <v>463</v>
      </c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5"/>
      <c r="BF1" s="525"/>
      <c r="BG1" s="526"/>
    </row>
    <row r="2" spans="1:59" ht="15.6" customHeight="1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7"/>
      <c r="P2" s="527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9"/>
    </row>
    <row r="3" spans="1:59" ht="15.6" customHeigh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  <c r="P3" s="527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9"/>
    </row>
    <row r="4" spans="1:59" ht="23.25" customHeight="1" thickBot="1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0"/>
      <c r="P4" s="530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2"/>
    </row>
    <row r="5" spans="1:59" ht="15.6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3"/>
    </row>
    <row r="6" spans="1:59" ht="31.15" customHeight="1">
      <c r="A6" s="161"/>
      <c r="B6" s="162"/>
      <c r="C6" s="8"/>
      <c r="D6" s="474" t="s">
        <v>4</v>
      </c>
      <c r="E6" s="474"/>
      <c r="F6" s="474"/>
      <c r="G6" s="474"/>
      <c r="H6" s="162"/>
      <c r="I6" s="162"/>
      <c r="J6" s="8"/>
      <c r="K6" s="431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3"/>
      <c r="BE6" s="162"/>
      <c r="BF6" s="162"/>
      <c r="BG6" s="163"/>
    </row>
    <row r="7" spans="1:59" ht="11.45" customHeight="1">
      <c r="A7" s="161"/>
      <c r="B7" s="162"/>
      <c r="C7" s="8"/>
      <c r="D7" s="8"/>
      <c r="E7" s="8"/>
      <c r="F7" s="8"/>
      <c r="G7" s="162"/>
      <c r="H7" s="8"/>
      <c r="I7" s="8"/>
      <c r="J7" s="8"/>
      <c r="K7" s="162"/>
      <c r="L7" s="162"/>
      <c r="M7" s="162"/>
      <c r="N7" s="162"/>
      <c r="O7" s="8"/>
      <c r="P7" s="350"/>
      <c r="Q7" s="350"/>
      <c r="R7" s="350"/>
      <c r="S7" s="350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3"/>
    </row>
    <row r="8" spans="1:59" ht="31.15" customHeight="1">
      <c r="A8" s="161"/>
      <c r="B8" s="162"/>
      <c r="C8" s="8"/>
      <c r="D8" s="474" t="s">
        <v>462</v>
      </c>
      <c r="E8" s="474"/>
      <c r="F8" s="474"/>
      <c r="G8" s="474"/>
      <c r="H8" s="162"/>
      <c r="I8" s="162"/>
      <c r="J8" s="10"/>
      <c r="K8" s="431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3"/>
      <c r="BE8" s="162"/>
      <c r="BF8" s="162"/>
      <c r="BG8" s="163"/>
    </row>
    <row r="9" spans="1:59" ht="11.45" customHeight="1">
      <c r="A9" s="161"/>
      <c r="B9" s="162"/>
      <c r="C9" s="8"/>
      <c r="D9" s="350"/>
      <c r="E9" s="350"/>
      <c r="F9" s="350"/>
      <c r="G9" s="350"/>
      <c r="H9" s="162"/>
      <c r="I9" s="162"/>
      <c r="J9" s="10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162"/>
      <c r="BF9" s="162"/>
      <c r="BG9" s="163"/>
    </row>
    <row r="10" spans="1:59" ht="33.75" customHeight="1">
      <c r="A10" s="161"/>
      <c r="B10" s="162"/>
      <c r="C10" s="8"/>
      <c r="D10" s="474" t="s">
        <v>241</v>
      </c>
      <c r="E10" s="474"/>
      <c r="F10" s="474"/>
      <c r="G10" s="474"/>
      <c r="H10" s="474"/>
      <c r="I10" s="474"/>
      <c r="J10" s="10"/>
      <c r="K10" s="431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3"/>
      <c r="AM10" s="10"/>
      <c r="AN10" s="381" t="s">
        <v>785</v>
      </c>
      <c r="AO10" s="381"/>
      <c r="AP10" s="381"/>
      <c r="AQ10" s="381"/>
      <c r="AR10" s="10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162"/>
      <c r="BF10" s="162"/>
      <c r="BG10" s="163"/>
    </row>
    <row r="11" spans="1:59" ht="15.75" customHeight="1">
      <c r="A11" s="161"/>
      <c r="B11" s="162"/>
      <c r="C11" s="8"/>
      <c r="D11" s="8"/>
      <c r="E11" s="8"/>
      <c r="F11" s="350"/>
      <c r="G11" s="350"/>
      <c r="H11" s="350"/>
      <c r="I11" s="350"/>
      <c r="J11" s="10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496" t="s">
        <v>3</v>
      </c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162"/>
      <c r="BG11" s="163"/>
    </row>
    <row r="12" spans="1:59" ht="15.75">
      <c r="A12" s="161"/>
      <c r="B12" s="162"/>
      <c r="C12" s="8"/>
      <c r="D12" s="8"/>
      <c r="E12" s="8"/>
      <c r="F12" s="350"/>
      <c r="G12" s="350"/>
      <c r="H12" s="350"/>
      <c r="I12" s="350"/>
      <c r="J12" s="10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62"/>
      <c r="BG12" s="163"/>
    </row>
    <row r="13" spans="1:59" ht="31.15" customHeight="1">
      <c r="A13" s="161"/>
      <c r="B13" s="162"/>
      <c r="C13" s="8"/>
      <c r="D13" s="162"/>
      <c r="E13" s="12"/>
      <c r="F13" s="12"/>
      <c r="G13" s="12"/>
      <c r="H13" s="12"/>
      <c r="I13" s="12"/>
      <c r="J13" s="12"/>
      <c r="K13" s="162"/>
      <c r="L13" s="12"/>
      <c r="M13" s="434" t="s">
        <v>36</v>
      </c>
      <c r="N13" s="434"/>
      <c r="O13" s="434"/>
      <c r="P13" s="434"/>
      <c r="Q13" s="434"/>
      <c r="R13" s="434"/>
      <c r="S13" s="434"/>
      <c r="T13" s="434"/>
      <c r="U13" s="12"/>
      <c r="V13" s="431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3"/>
      <c r="AK13" s="280">
        <f>IF(V13=Datos!B2,1,IF(V13=Datos!B3,5,IF(V13=Datos!B4,3,IF(V13=Datos!B5,4,IF(V13=Datos!B6,5,"")))))</f>
        <v>5</v>
      </c>
      <c r="AL13" s="280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353"/>
      <c r="AX13" s="353"/>
      <c r="AY13" s="353"/>
      <c r="AZ13" s="353"/>
      <c r="BA13" s="353"/>
      <c r="BB13" s="353"/>
      <c r="BC13" s="353"/>
      <c r="BD13" s="353"/>
      <c r="BE13" s="162"/>
      <c r="BF13" s="162"/>
      <c r="BG13" s="163"/>
    </row>
    <row r="14" spans="1:59" ht="15.6" customHeight="1" thickBot="1">
      <c r="A14" s="158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</row>
    <row r="15" spans="1:59" ht="32.450000000000003" customHeight="1" thickBot="1">
      <c r="A15" s="389" t="s">
        <v>5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1"/>
    </row>
    <row r="16" spans="1:59" ht="24.75" customHeight="1">
      <c r="A16" s="347"/>
      <c r="B16" s="348"/>
      <c r="C16" s="348"/>
      <c r="D16" s="494" t="s">
        <v>242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162"/>
      <c r="BG16" s="163"/>
    </row>
    <row r="17" spans="1:60" ht="27" customHeight="1">
      <c r="A17" s="347"/>
      <c r="B17" s="348"/>
      <c r="C17" s="348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109"/>
      <c r="BE17" s="162"/>
      <c r="BF17" s="162"/>
      <c r="BG17" s="163"/>
    </row>
    <row r="18" spans="1:60" s="192" customFormat="1" ht="27" customHeight="1">
      <c r="A18" s="152"/>
      <c r="B18" s="150"/>
      <c r="C18" s="15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BG18" s="165"/>
    </row>
    <row r="19" spans="1:60" ht="36" customHeight="1">
      <c r="A19" s="161"/>
      <c r="B19" s="13"/>
      <c r="C19" s="13"/>
      <c r="D19" s="495" t="s">
        <v>787</v>
      </c>
      <c r="E19" s="495"/>
      <c r="F19" s="495"/>
      <c r="G19" s="495"/>
      <c r="H19" s="495"/>
      <c r="I19" s="492" t="s">
        <v>786</v>
      </c>
      <c r="J19" s="492"/>
      <c r="K19" s="492"/>
      <c r="L19" s="492"/>
      <c r="M19" s="492"/>
      <c r="N19" s="492"/>
      <c r="O19" s="436" t="s">
        <v>21</v>
      </c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349"/>
      <c r="AM19" s="113"/>
      <c r="AN19" s="113"/>
      <c r="AO19" s="436" t="str">
        <f>IF(AK13=4,"Liste los activos de información afectados","")</f>
        <v/>
      </c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163"/>
    </row>
    <row r="20" spans="1:60" s="164" customFormat="1" ht="26.25" customHeight="1">
      <c r="A20" s="166"/>
      <c r="D20" s="435"/>
      <c r="E20" s="435"/>
      <c r="F20" s="435"/>
      <c r="G20" s="435"/>
      <c r="H20" s="435"/>
      <c r="I20" s="109"/>
      <c r="J20" s="435"/>
      <c r="K20" s="435"/>
      <c r="L20" s="435"/>
      <c r="M20" s="109"/>
      <c r="N20" s="109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16"/>
      <c r="BE20" s="114"/>
      <c r="BF20" s="114"/>
      <c r="BG20" s="115"/>
      <c r="BH20" s="160"/>
    </row>
    <row r="21" spans="1:60" ht="19.5" customHeight="1">
      <c r="A21" s="161"/>
      <c r="B21" s="167"/>
      <c r="C21" s="167"/>
      <c r="D21" s="111"/>
      <c r="E21" s="111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162"/>
      <c r="BE21" s="162"/>
      <c r="BF21" s="162"/>
      <c r="BG21" s="163"/>
    </row>
    <row r="22" spans="1:60" ht="15.6" customHeight="1">
      <c r="A22" s="161"/>
      <c r="B22" s="167"/>
      <c r="C22" s="167"/>
      <c r="D22" s="111"/>
      <c r="E22" s="111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162"/>
      <c r="BE22" s="162"/>
      <c r="BF22" s="162"/>
      <c r="BG22" s="163"/>
    </row>
    <row r="23" spans="1:60" ht="15" customHeight="1">
      <c r="A23" s="161"/>
      <c r="B23" s="167"/>
      <c r="C23" s="167"/>
      <c r="D23" s="111"/>
      <c r="E23" s="111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162"/>
      <c r="BE23" s="162"/>
      <c r="BF23" s="162"/>
      <c r="BG23" s="163"/>
    </row>
    <row r="24" spans="1:60" ht="15.6" customHeight="1">
      <c r="A24" s="161"/>
      <c r="B24" s="167"/>
      <c r="C24" s="167"/>
      <c r="D24" s="493" t="s">
        <v>35</v>
      </c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162"/>
      <c r="BG24" s="163"/>
    </row>
    <row r="25" spans="1:60" ht="31.9" customHeight="1">
      <c r="A25" s="161"/>
      <c r="B25" s="167"/>
      <c r="C25" s="167"/>
      <c r="D25" s="501" t="str">
        <f>CONCATENATE(D20," ",J20," ",O20)</f>
        <v xml:space="preserve">  </v>
      </c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14"/>
      <c r="BE25" s="162"/>
      <c r="BF25" s="162"/>
      <c r="BG25" s="163"/>
    </row>
    <row r="26" spans="1:60" ht="15" customHeight="1">
      <c r="A26" s="161"/>
      <c r="B26" s="162"/>
      <c r="C26" s="162"/>
      <c r="D26" s="162"/>
      <c r="E26" s="167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62"/>
      <c r="BC26" s="162"/>
      <c r="BD26" s="162"/>
      <c r="BE26" s="162"/>
      <c r="BF26" s="162"/>
      <c r="BG26" s="163"/>
    </row>
    <row r="27" spans="1:60" ht="15" customHeight="1">
      <c r="A27" s="161"/>
      <c r="B27" s="162"/>
      <c r="C27" s="162"/>
      <c r="D27" s="497" t="s">
        <v>345</v>
      </c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15"/>
      <c r="AO27" s="498" t="s">
        <v>789</v>
      </c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15"/>
      <c r="BE27" s="162"/>
      <c r="BF27" s="162"/>
      <c r="BG27" s="163"/>
    </row>
    <row r="28" spans="1:60" ht="31.15" customHeight="1">
      <c r="A28" s="161"/>
      <c r="B28" s="162"/>
      <c r="C28" s="162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162"/>
      <c r="BE28" s="162"/>
      <c r="BF28" s="162"/>
      <c r="BG28" s="163"/>
    </row>
    <row r="29" spans="1:60" ht="15.6" customHeight="1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3"/>
    </row>
    <row r="30" spans="1:60" ht="31.15" customHeight="1">
      <c r="A30" s="161"/>
      <c r="B30" s="162"/>
      <c r="C30" s="162"/>
      <c r="D30" s="407" t="s">
        <v>246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162"/>
      <c r="BE30" s="162"/>
      <c r="BF30" s="162"/>
      <c r="BG30" s="163"/>
    </row>
    <row r="31" spans="1:60" ht="15.6" customHeight="1">
      <c r="A31" s="161"/>
      <c r="B31" s="162"/>
      <c r="C31" s="162"/>
      <c r="D31" s="401" t="s">
        <v>37</v>
      </c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3"/>
      <c r="Y31" s="499" t="s">
        <v>40</v>
      </c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162"/>
      <c r="BE31" s="162"/>
      <c r="BF31" s="162"/>
      <c r="BG31" s="163"/>
    </row>
    <row r="32" spans="1:60" ht="15.6" customHeight="1">
      <c r="A32" s="161"/>
      <c r="B32" s="162"/>
      <c r="C32" s="162"/>
      <c r="D32" s="401" t="str">
        <f>IF(OR($AK$13=4,$AK$13=5),"Amenaza","Agente generador interno")</f>
        <v>Amenaza</v>
      </c>
      <c r="E32" s="402"/>
      <c r="F32" s="402"/>
      <c r="G32" s="402"/>
      <c r="H32" s="402"/>
      <c r="I32" s="403"/>
      <c r="J32" s="401" t="str">
        <f>IF(OR($AK$13=4,$AK$13=5),"Vulnerabilidad","Causa")</f>
        <v>Vulnerabilidad</v>
      </c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3"/>
      <c r="Y32" s="407" t="str">
        <f>IF(OR($AK$13=4,$AK$13=5),"Amenaza","Agente generador externo")</f>
        <v>Amenaza</v>
      </c>
      <c r="Z32" s="407"/>
      <c r="AA32" s="407"/>
      <c r="AB32" s="407"/>
      <c r="AC32" s="407"/>
      <c r="AD32" s="407"/>
      <c r="AE32" s="407"/>
      <c r="AF32" s="407"/>
      <c r="AG32" s="407"/>
      <c r="AH32" s="407"/>
      <c r="AI32" s="401" t="str">
        <f>IF(OR($AK$13=4,$AK$13=5),"Vulnerabilidad","Causa")</f>
        <v>Vulnerabilidad</v>
      </c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3"/>
      <c r="BD32" s="162"/>
      <c r="BE32" s="162"/>
      <c r="BF32" s="162"/>
      <c r="BG32" s="163"/>
    </row>
    <row r="33" spans="1:79" ht="20.25" customHeight="1">
      <c r="A33" s="161"/>
      <c r="B33" s="162"/>
      <c r="C33" s="162"/>
      <c r="D33" s="400"/>
      <c r="E33" s="400"/>
      <c r="F33" s="400"/>
      <c r="G33" s="400"/>
      <c r="H33" s="400"/>
      <c r="I33" s="400"/>
      <c r="J33" s="517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9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475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7"/>
      <c r="BD33" s="162"/>
      <c r="BE33" s="162"/>
      <c r="BF33" s="162"/>
      <c r="BG33" s="163"/>
    </row>
    <row r="34" spans="1:79" ht="21" customHeight="1">
      <c r="A34" s="161"/>
      <c r="B34" s="162"/>
      <c r="C34" s="162"/>
      <c r="D34" s="400"/>
      <c r="E34" s="400"/>
      <c r="F34" s="400"/>
      <c r="G34" s="400"/>
      <c r="H34" s="400"/>
      <c r="I34" s="400"/>
      <c r="J34" s="517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9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475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7"/>
      <c r="BD34" s="162"/>
      <c r="BE34" s="162"/>
      <c r="BF34" s="162"/>
      <c r="BG34" s="163"/>
    </row>
    <row r="35" spans="1:79" ht="17.25" customHeight="1">
      <c r="A35" s="161"/>
      <c r="B35" s="162"/>
      <c r="C35" s="162"/>
      <c r="D35" s="400"/>
      <c r="E35" s="400"/>
      <c r="F35" s="400"/>
      <c r="G35" s="400"/>
      <c r="H35" s="400"/>
      <c r="I35" s="400"/>
      <c r="J35" s="517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9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475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7"/>
      <c r="BD35" s="162"/>
      <c r="BE35" s="162"/>
      <c r="BF35" s="162"/>
      <c r="BG35" s="163"/>
    </row>
    <row r="36" spans="1:79">
      <c r="A36" s="161"/>
      <c r="B36" s="162"/>
      <c r="C36" s="162"/>
      <c r="D36" s="400"/>
      <c r="E36" s="400"/>
      <c r="F36" s="400"/>
      <c r="G36" s="400"/>
      <c r="H36" s="400"/>
      <c r="I36" s="400"/>
      <c r="J36" s="517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9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475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7"/>
      <c r="BD36" s="162"/>
      <c r="BE36" s="162"/>
      <c r="BF36" s="162"/>
      <c r="BG36" s="163"/>
    </row>
    <row r="37" spans="1:79">
      <c r="A37" s="161"/>
      <c r="B37" s="162"/>
      <c r="C37" s="162"/>
      <c r="D37" s="400"/>
      <c r="E37" s="400"/>
      <c r="F37" s="400"/>
      <c r="G37" s="400"/>
      <c r="H37" s="400"/>
      <c r="I37" s="400"/>
      <c r="J37" s="517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9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475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7"/>
      <c r="BD37" s="162"/>
      <c r="BE37" s="162"/>
      <c r="BF37" s="162"/>
      <c r="BG37" s="163"/>
    </row>
    <row r="38" spans="1:79" ht="15" customHeight="1">
      <c r="A38" s="161"/>
      <c r="B38" s="162"/>
      <c r="C38" s="162"/>
      <c r="D38" s="407" t="s">
        <v>275</v>
      </c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162"/>
      <c r="BE38" s="162"/>
      <c r="BF38" s="162"/>
      <c r="BG38" s="163"/>
      <c r="BN38" s="168"/>
      <c r="BO38" s="168"/>
      <c r="BP38" s="168"/>
      <c r="BQ38" s="168"/>
      <c r="BR38" s="168"/>
      <c r="BS38" s="168"/>
      <c r="BT38" s="168"/>
      <c r="BU38" s="162"/>
      <c r="BV38" s="162"/>
      <c r="BW38" s="162"/>
      <c r="BX38" s="162"/>
      <c r="BY38" s="162"/>
      <c r="BZ38" s="162"/>
      <c r="CA38" s="162"/>
    </row>
    <row r="39" spans="1:79" ht="15" customHeight="1">
      <c r="A39" s="161"/>
      <c r="B39" s="162"/>
      <c r="C39" s="162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162"/>
      <c r="BE39" s="162"/>
      <c r="BF39" s="162"/>
      <c r="BG39" s="163"/>
      <c r="BN39" s="168"/>
      <c r="BO39" s="168"/>
      <c r="BP39" s="168"/>
      <c r="BQ39" s="168"/>
      <c r="BR39" s="168"/>
      <c r="BS39" s="168"/>
      <c r="BT39" s="168"/>
      <c r="BU39" s="162"/>
      <c r="BV39" s="162"/>
      <c r="BW39" s="162"/>
      <c r="BX39" s="162"/>
      <c r="BY39" s="162"/>
      <c r="BZ39" s="162"/>
      <c r="CA39" s="162"/>
    </row>
    <row r="40" spans="1:79">
      <c r="A40" s="161"/>
      <c r="B40" s="162"/>
      <c r="C40" s="162"/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30"/>
      <c r="BD40" s="162"/>
      <c r="BE40" s="162"/>
      <c r="BF40" s="162"/>
      <c r="BG40" s="163"/>
      <c r="BN40" s="168"/>
      <c r="BO40" s="168"/>
      <c r="BP40" s="168"/>
      <c r="BQ40" s="168"/>
      <c r="BR40" s="168"/>
      <c r="BS40" s="168"/>
      <c r="BT40" s="168"/>
      <c r="BU40" s="162"/>
      <c r="BV40" s="162"/>
      <c r="BW40" s="162"/>
      <c r="BX40" s="162"/>
      <c r="BY40" s="162"/>
      <c r="BZ40" s="162"/>
      <c r="CA40" s="162"/>
    </row>
    <row r="41" spans="1:79" ht="15" customHeight="1">
      <c r="A41" s="161"/>
      <c r="B41" s="162"/>
      <c r="C41" s="162"/>
      <c r="D41" s="428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30"/>
      <c r="BD41" s="162"/>
      <c r="BE41" s="162"/>
      <c r="BF41" s="162"/>
      <c r="BG41" s="163"/>
      <c r="BN41" s="168"/>
      <c r="BO41" s="168"/>
      <c r="BP41" s="168"/>
      <c r="BQ41" s="168"/>
      <c r="BR41" s="168"/>
      <c r="BS41" s="168"/>
      <c r="BT41" s="168"/>
      <c r="BU41" s="162"/>
      <c r="BV41" s="162"/>
      <c r="BW41" s="162"/>
      <c r="BX41" s="162"/>
      <c r="BY41" s="162"/>
      <c r="BZ41" s="162"/>
      <c r="CA41" s="162"/>
    </row>
    <row r="42" spans="1:79" ht="15" customHeight="1">
      <c r="A42" s="161"/>
      <c r="B42" s="162"/>
      <c r="C42" s="162"/>
      <c r="D42" s="428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30"/>
      <c r="BD42" s="162"/>
      <c r="BE42" s="162"/>
      <c r="BF42" s="162"/>
      <c r="BG42" s="163"/>
      <c r="BN42" s="168"/>
      <c r="BO42" s="168"/>
      <c r="BP42" s="168"/>
      <c r="BQ42" s="168"/>
      <c r="BR42" s="168"/>
      <c r="BS42" s="168"/>
      <c r="BT42" s="168"/>
      <c r="BU42" s="162"/>
      <c r="BV42" s="162"/>
      <c r="BW42" s="162"/>
      <c r="BX42" s="162"/>
      <c r="BY42" s="162"/>
      <c r="BZ42" s="162"/>
      <c r="CA42" s="162"/>
    </row>
    <row r="43" spans="1:79" ht="15" customHeight="1">
      <c r="A43" s="161"/>
      <c r="B43" s="162"/>
      <c r="C43" s="162"/>
      <c r="D43" s="428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30"/>
      <c r="BD43" s="162"/>
      <c r="BE43" s="162"/>
      <c r="BF43" s="162"/>
      <c r="BG43" s="163"/>
      <c r="BN43" s="168"/>
      <c r="BO43" s="168"/>
      <c r="BP43" s="168"/>
      <c r="BQ43" s="168"/>
      <c r="BR43" s="168"/>
      <c r="BS43" s="168"/>
      <c r="BT43" s="168"/>
      <c r="BU43" s="162"/>
      <c r="BV43" s="162"/>
      <c r="BW43" s="162"/>
      <c r="BX43" s="162"/>
      <c r="BY43" s="162"/>
      <c r="BZ43" s="162"/>
      <c r="CA43" s="162"/>
    </row>
    <row r="44" spans="1:79" ht="15" customHeight="1">
      <c r="A44" s="161"/>
      <c r="B44" s="162"/>
      <c r="C44" s="162"/>
      <c r="D44" s="428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30"/>
      <c r="BD44" s="162"/>
      <c r="BE44" s="162"/>
      <c r="BF44" s="162"/>
      <c r="BG44" s="163"/>
      <c r="BN44" s="168"/>
      <c r="BO44" s="168"/>
      <c r="BP44" s="168"/>
      <c r="BQ44" s="168"/>
      <c r="BR44" s="168"/>
      <c r="BS44" s="168"/>
      <c r="BT44" s="168"/>
      <c r="BU44" s="162"/>
      <c r="BV44" s="162"/>
      <c r="BW44" s="162"/>
      <c r="BX44" s="162"/>
      <c r="BY44" s="162"/>
      <c r="BZ44" s="162"/>
      <c r="CA44" s="162"/>
    </row>
    <row r="45" spans="1:79" ht="15" customHeight="1">
      <c r="A45" s="161"/>
      <c r="B45" s="162"/>
      <c r="C45" s="162"/>
      <c r="D45" s="428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30"/>
      <c r="BD45" s="162"/>
      <c r="BE45" s="162"/>
      <c r="BF45" s="162"/>
      <c r="BG45" s="163"/>
      <c r="BN45" s="168"/>
      <c r="BO45" s="168"/>
      <c r="BP45" s="168"/>
      <c r="BQ45" s="168"/>
      <c r="BR45" s="168"/>
      <c r="BS45" s="168"/>
      <c r="BT45" s="168"/>
      <c r="BU45" s="162"/>
      <c r="BV45" s="162"/>
      <c r="BW45" s="162"/>
      <c r="BX45" s="162"/>
      <c r="BY45" s="162"/>
      <c r="BZ45" s="162"/>
      <c r="CA45" s="162"/>
    </row>
    <row r="46" spans="1:79" ht="15" customHeight="1" thickBo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3"/>
      <c r="BN46" s="168"/>
      <c r="BO46" s="168"/>
      <c r="BP46" s="168"/>
      <c r="BQ46" s="168"/>
      <c r="BR46" s="168"/>
      <c r="BS46" s="168"/>
      <c r="BT46" s="168"/>
      <c r="BU46" s="162"/>
      <c r="BV46" s="162"/>
      <c r="BW46" s="162"/>
      <c r="BX46" s="162"/>
      <c r="BY46" s="162"/>
      <c r="BZ46" s="162"/>
      <c r="CA46" s="162"/>
    </row>
    <row r="47" spans="1:79" ht="32.450000000000003" customHeight="1" thickBot="1">
      <c r="A47" s="389" t="s">
        <v>459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1"/>
      <c r="BM47" s="508" t="s">
        <v>88</v>
      </c>
      <c r="BN47" s="508"/>
      <c r="BO47" s="508"/>
      <c r="BP47" s="168"/>
      <c r="BQ47" s="168"/>
      <c r="BR47" s="168"/>
      <c r="BS47" s="168"/>
      <c r="BT47" s="168"/>
      <c r="BU47" s="162"/>
      <c r="BV47" s="162"/>
      <c r="BW47" s="162"/>
      <c r="BX47" s="162"/>
      <c r="BY47" s="162"/>
      <c r="BZ47" s="162"/>
      <c r="CA47" s="162"/>
    </row>
    <row r="48" spans="1:79" ht="1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404" t="s">
        <v>50</v>
      </c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346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3"/>
      <c r="BM48" s="508"/>
      <c r="BN48" s="508"/>
      <c r="BO48" s="508"/>
      <c r="BP48" s="168"/>
      <c r="BU48" s="441"/>
      <c r="BV48" s="441"/>
      <c r="BW48" s="162"/>
      <c r="BX48" s="162"/>
      <c r="BY48" s="162"/>
      <c r="BZ48" s="162"/>
      <c r="CA48" s="162"/>
    </row>
    <row r="49" spans="1:79" ht="14.45" customHeight="1">
      <c r="A49" s="161"/>
      <c r="B49" s="162"/>
      <c r="C49" s="162"/>
      <c r="D49" s="405"/>
      <c r="E49" s="405"/>
      <c r="F49" s="405"/>
      <c r="G49" s="405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3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BB49" s="162"/>
      <c r="BC49" s="162"/>
      <c r="BD49" s="162"/>
      <c r="BE49" s="162"/>
      <c r="BF49" s="162"/>
      <c r="BG49" s="163"/>
      <c r="BM49" s="160" t="s">
        <v>79</v>
      </c>
      <c r="BN49" s="169" t="str">
        <f>IF(AND(AK13=1,J57&lt;&gt;""),VLOOKUP(J57,Datos!L:M,2,0),IF(I51&lt;&gt;"",VLOOKUP(I51,Datos!Y:AE,7,0),""))</f>
        <v/>
      </c>
      <c r="BO49" s="169" t="str">
        <f>IF(I51&lt;&gt;"",VLOOKUP(I51,Datos!Y:AU,23,0),"")</f>
        <v/>
      </c>
      <c r="BU49" s="441"/>
      <c r="BV49" s="441"/>
      <c r="BW49" s="162"/>
      <c r="BX49" s="162"/>
      <c r="BY49" s="162"/>
      <c r="BZ49" s="162"/>
      <c r="CA49" s="162"/>
    </row>
    <row r="50" spans="1:79" ht="14.45" customHeight="1">
      <c r="A50" s="507" t="s">
        <v>307</v>
      </c>
      <c r="B50" s="404"/>
      <c r="C50" s="404"/>
      <c r="D50" s="404"/>
      <c r="E50" s="404"/>
      <c r="F50" s="404"/>
      <c r="G50" s="404"/>
      <c r="H50" s="40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62"/>
      <c r="Z50" s="162"/>
      <c r="AA50" s="162"/>
      <c r="AB50" s="413" t="s">
        <v>49</v>
      </c>
      <c r="AC50" s="414"/>
      <c r="AD50" s="414"/>
      <c r="AE50" s="414"/>
      <c r="AF50" s="414"/>
      <c r="AG50" s="414"/>
      <c r="AH50" s="414"/>
      <c r="AI50" s="414"/>
      <c r="AJ50" s="414"/>
      <c r="AK50" s="424"/>
      <c r="AL50" s="345"/>
      <c r="AM50" s="162"/>
      <c r="AN50" s="162"/>
      <c r="BB50" s="162"/>
      <c r="BC50" s="162"/>
      <c r="BD50" s="162"/>
      <c r="BE50" s="162"/>
      <c r="BF50" s="162"/>
      <c r="BG50" s="163"/>
      <c r="BM50" s="160" t="s">
        <v>78</v>
      </c>
      <c r="BN50" s="169" t="str">
        <f>IF(AND(AK13=1,J66&lt;&gt;""),VLOOKUP(J66,Datos!N:AE,18,0),IF(I61&lt;&gt;"",VLOOKUP(I61,Datos!P:AE,16,0),""))</f>
        <v/>
      </c>
      <c r="BO50" s="169" t="str">
        <f>IF(AK13=1,J66,IF(I61&lt;&gt;"",VLOOKUP(I61,Datos!P:R,3,0),""))</f>
        <v/>
      </c>
      <c r="BU50" s="162"/>
      <c r="BV50" s="162"/>
      <c r="BW50" s="162"/>
      <c r="BX50" s="162"/>
      <c r="BY50" s="162"/>
      <c r="BZ50" s="162"/>
      <c r="CA50" s="162"/>
    </row>
    <row r="51" spans="1:79" ht="27" customHeight="1">
      <c r="A51" s="440"/>
      <c r="B51" s="441"/>
      <c r="C51" s="441"/>
      <c r="D51" s="441"/>
      <c r="E51" s="441"/>
      <c r="F51" s="441"/>
      <c r="G51" s="162"/>
      <c r="H51" s="162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162"/>
      <c r="Z51" s="162"/>
      <c r="AA51" s="162"/>
      <c r="AB51" s="406">
        <v>1</v>
      </c>
      <c r="AC51" s="406"/>
      <c r="AD51" s="406">
        <v>2</v>
      </c>
      <c r="AE51" s="406"/>
      <c r="AF51" s="406">
        <v>3</v>
      </c>
      <c r="AG51" s="406"/>
      <c r="AH51" s="406">
        <v>4</v>
      </c>
      <c r="AI51" s="406"/>
      <c r="AJ51" s="406">
        <v>5</v>
      </c>
      <c r="AK51" s="406"/>
      <c r="AL51" s="345"/>
      <c r="AM51" s="162"/>
      <c r="AN51" s="162"/>
      <c r="BB51" s="162"/>
      <c r="BC51" s="162"/>
      <c r="BD51" s="162"/>
      <c r="BE51" s="162"/>
      <c r="BF51" s="162"/>
      <c r="BG51" s="163"/>
    </row>
    <row r="52" spans="1:79" ht="31.5" customHeight="1">
      <c r="A52" s="440"/>
      <c r="B52" s="441"/>
      <c r="C52" s="441"/>
      <c r="D52" s="441"/>
      <c r="E52" s="441"/>
      <c r="F52" s="441"/>
      <c r="G52" s="171"/>
      <c r="H52" s="172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62"/>
      <c r="Y52" s="162"/>
      <c r="Z52" s="504" t="s">
        <v>48</v>
      </c>
      <c r="AA52" s="437">
        <v>1</v>
      </c>
      <c r="AB52" s="478" t="str">
        <f>IF(AND($AB$51=$H$69,$AA52=$F$69),"R2","")</f>
        <v/>
      </c>
      <c r="AC52" s="479"/>
      <c r="AD52" s="478" t="str">
        <f>IF(AND(AD$51=$H$69,$AA$52=$F$69),"R2","")</f>
        <v/>
      </c>
      <c r="AE52" s="479"/>
      <c r="AF52" s="482" t="str">
        <f>IF(AND(AF$51=$H$69,$AA$52=$F$69),"R2","")</f>
        <v/>
      </c>
      <c r="AG52" s="483"/>
      <c r="AH52" s="463" t="str">
        <f>IF(AND(AH$51=$H$69,$AA$52=$F$69),"R2","")</f>
        <v/>
      </c>
      <c r="AI52" s="464"/>
      <c r="AJ52" s="470" t="str">
        <f>IF(AND(AJ$51=$H$69,$AA$52=$F$69),"R2","")</f>
        <v/>
      </c>
      <c r="AK52" s="471"/>
      <c r="AL52" s="309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3"/>
      <c r="BM52" s="169"/>
      <c r="BN52" s="169" t="s">
        <v>54</v>
      </c>
      <c r="BO52" s="169" t="s">
        <v>55</v>
      </c>
      <c r="BP52" s="169" t="s">
        <v>56</v>
      </c>
      <c r="BQ52" s="169" t="s">
        <v>57</v>
      </c>
      <c r="BR52" s="169"/>
      <c r="BS52" s="169" t="s">
        <v>58</v>
      </c>
      <c r="BT52" s="169"/>
    </row>
    <row r="53" spans="1:79" ht="11.25" customHeight="1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4"/>
      <c r="S53" s="164"/>
      <c r="T53" s="164"/>
      <c r="U53" s="164"/>
      <c r="V53" s="164"/>
      <c r="W53" s="164"/>
      <c r="X53" s="164"/>
      <c r="Y53" s="162"/>
      <c r="Z53" s="505"/>
      <c r="AA53" s="437"/>
      <c r="AB53" s="480"/>
      <c r="AC53" s="481"/>
      <c r="AD53" s="480"/>
      <c r="AE53" s="481"/>
      <c r="AF53" s="484"/>
      <c r="AG53" s="485"/>
      <c r="AH53" s="465"/>
      <c r="AI53" s="466"/>
      <c r="AJ53" s="472"/>
      <c r="AK53" s="473"/>
      <c r="AL53" s="309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3"/>
      <c r="BM53" s="169" t="s">
        <v>111</v>
      </c>
      <c r="BN53" s="169" t="s">
        <v>77</v>
      </c>
      <c r="BO53" s="169" t="s">
        <v>77</v>
      </c>
      <c r="BP53" s="169" t="s">
        <v>76</v>
      </c>
      <c r="BQ53" s="169" t="s">
        <v>75</v>
      </c>
      <c r="BR53" s="169"/>
      <c r="BS53" s="169" t="s">
        <v>74</v>
      </c>
      <c r="BT53" s="169"/>
    </row>
    <row r="54" spans="1:79" ht="13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408"/>
      <c r="S54" s="408"/>
      <c r="T54" s="408"/>
      <c r="U54" s="408"/>
      <c r="V54" s="408"/>
      <c r="W54" s="408"/>
      <c r="X54" s="164"/>
      <c r="Y54" s="162"/>
      <c r="Z54" s="505"/>
      <c r="AA54" s="437">
        <v>2</v>
      </c>
      <c r="AB54" s="478" t="str">
        <f>IF(AND(AB$51=$H$69,$AA$54=$F$69),"R2","")</f>
        <v/>
      </c>
      <c r="AC54" s="479"/>
      <c r="AD54" s="478" t="str">
        <f>IF(AND(AD$51=$H$69,$AA$54=$F$69),"R2","")</f>
        <v/>
      </c>
      <c r="AE54" s="479"/>
      <c r="AF54" s="482" t="str">
        <f>IF(AND(AF$51=$H$69,$AA$54=$F$69),"R2","")</f>
        <v/>
      </c>
      <c r="AG54" s="483"/>
      <c r="AH54" s="463" t="str">
        <f>IF(AND(AH$51=$H$69,$AA$54=$F$69),"R2","")</f>
        <v/>
      </c>
      <c r="AI54" s="464"/>
      <c r="AJ54" s="470" t="str">
        <f>IF(AND(AJ$51=$H$69,$AA$54=$F$69),"R2","")</f>
        <v/>
      </c>
      <c r="AK54" s="471"/>
      <c r="AL54" s="309"/>
      <c r="AM54" s="162"/>
      <c r="AN54" s="407" t="s">
        <v>47</v>
      </c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162"/>
      <c r="BB54" s="162"/>
      <c r="BC54" s="162"/>
      <c r="BD54" s="162"/>
      <c r="BE54" s="162"/>
      <c r="BF54" s="162"/>
      <c r="BG54" s="163"/>
      <c r="BM54" s="169" t="s">
        <v>52</v>
      </c>
      <c r="BN54" s="169" t="s">
        <v>77</v>
      </c>
      <c r="BO54" s="169" t="s">
        <v>77</v>
      </c>
      <c r="BP54" s="169" t="s">
        <v>76</v>
      </c>
      <c r="BQ54" s="169" t="s">
        <v>75</v>
      </c>
      <c r="BR54" s="169"/>
      <c r="BS54" s="169" t="s">
        <v>74</v>
      </c>
      <c r="BT54" s="169"/>
    </row>
    <row r="55" spans="1:79" ht="19.5" customHeight="1">
      <c r="A55" s="161"/>
      <c r="B55" s="162"/>
      <c r="C55" s="162"/>
      <c r="D55" s="409" t="s">
        <v>116</v>
      </c>
      <c r="E55" s="409"/>
      <c r="F55" s="409"/>
      <c r="G55" s="409"/>
      <c r="H55" s="409"/>
      <c r="I55" s="409"/>
      <c r="J55" s="145"/>
      <c r="K55" s="145"/>
      <c r="L55" s="145"/>
      <c r="M55" s="145"/>
      <c r="N55" s="145"/>
      <c r="O55" s="145"/>
      <c r="P55" s="145"/>
      <c r="Q55" s="162"/>
      <c r="R55" s="458"/>
      <c r="S55" s="458"/>
      <c r="T55" s="458"/>
      <c r="U55" s="458"/>
      <c r="V55" s="458"/>
      <c r="W55" s="458"/>
      <c r="X55" s="164"/>
      <c r="Y55" s="162"/>
      <c r="Z55" s="505"/>
      <c r="AA55" s="437"/>
      <c r="AB55" s="480"/>
      <c r="AC55" s="481"/>
      <c r="AD55" s="480"/>
      <c r="AE55" s="481"/>
      <c r="AF55" s="484"/>
      <c r="AG55" s="485"/>
      <c r="AH55" s="465"/>
      <c r="AI55" s="466"/>
      <c r="AJ55" s="472"/>
      <c r="AK55" s="473"/>
      <c r="AL55" s="309"/>
      <c r="AM55" s="162"/>
      <c r="AN55" s="486" t="str">
        <f>IF(OR(J57="",J66=""),"",INDEX($BM$52:$BT$57,MATCH($BO$49,$BM$52:$BM$57,0),MATCH($BO$50,$BM$52:$BT$52,0)))</f>
        <v/>
      </c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8"/>
      <c r="BE55" s="162"/>
      <c r="BF55" s="162"/>
      <c r="BG55" s="163"/>
      <c r="BM55" s="169" t="s">
        <v>112</v>
      </c>
      <c r="BN55" s="169" t="s">
        <v>77</v>
      </c>
      <c r="BO55" s="169" t="s">
        <v>76</v>
      </c>
      <c r="BP55" s="169" t="s">
        <v>75</v>
      </c>
      <c r="BQ55" s="169" t="s">
        <v>74</v>
      </c>
      <c r="BR55" s="169"/>
      <c r="BS55" s="169" t="s">
        <v>74</v>
      </c>
      <c r="BT55" s="169"/>
    </row>
    <row r="56" spans="1:79" ht="14.4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73"/>
      <c r="K56" s="174"/>
      <c r="L56" s="174"/>
      <c r="M56" s="174"/>
      <c r="N56" s="174"/>
      <c r="O56" s="174"/>
      <c r="P56" s="175"/>
      <c r="Q56" s="162"/>
      <c r="R56" s="408"/>
      <c r="S56" s="408"/>
      <c r="T56" s="408"/>
      <c r="U56" s="408"/>
      <c r="V56" s="408"/>
      <c r="W56" s="408"/>
      <c r="X56" s="164"/>
      <c r="Y56" s="162"/>
      <c r="Z56" s="505"/>
      <c r="AA56" s="437">
        <v>3</v>
      </c>
      <c r="AB56" s="478" t="str">
        <f>IF(AND(AB$51=$H$69,$AA$56=$F$69),"R2","")</f>
        <v/>
      </c>
      <c r="AC56" s="479"/>
      <c r="AD56" s="482" t="str">
        <f>IF(AND(AD$51=$H$69,$AA$56=$F$69),"R2","")</f>
        <v/>
      </c>
      <c r="AE56" s="483"/>
      <c r="AF56" s="463" t="str">
        <f>IF(AND(AF$51=$H$69,$AA$56=$F$69),"R2","")</f>
        <v/>
      </c>
      <c r="AG56" s="464"/>
      <c r="AH56" s="470" t="str">
        <f>IF(AND(AH$51=$H$69,$AA$56=$F$69),"R2","")</f>
        <v/>
      </c>
      <c r="AI56" s="471"/>
      <c r="AJ56" s="470" t="str">
        <f>IF(AND(AJ$51=$H$69,$AA$56=$F$69),"R2","")</f>
        <v/>
      </c>
      <c r="AK56" s="471"/>
      <c r="AL56" s="309"/>
      <c r="AM56" s="162"/>
      <c r="AN56" s="489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1"/>
      <c r="BE56" s="162"/>
      <c r="BF56" s="162"/>
      <c r="BG56" s="163"/>
      <c r="BM56" s="169" t="s">
        <v>53</v>
      </c>
      <c r="BN56" s="169" t="s">
        <v>76</v>
      </c>
      <c r="BO56" s="169" t="s">
        <v>75</v>
      </c>
      <c r="BP56" s="169" t="s">
        <v>75</v>
      </c>
      <c r="BQ56" s="169" t="s">
        <v>74</v>
      </c>
      <c r="BR56" s="169"/>
      <c r="BS56" s="169" t="s">
        <v>74</v>
      </c>
      <c r="BT56" s="169"/>
    </row>
    <row r="57" spans="1:79" ht="14.45" customHeight="1">
      <c r="A57" s="161"/>
      <c r="B57" s="162"/>
      <c r="C57" s="162"/>
      <c r="D57" s="162"/>
      <c r="E57" s="162"/>
      <c r="F57" s="162"/>
      <c r="G57" s="162"/>
      <c r="H57" s="162"/>
      <c r="I57" s="162"/>
      <c r="J57" s="469" t="str">
        <f>BO49</f>
        <v/>
      </c>
      <c r="K57" s="469"/>
      <c r="L57" s="469"/>
      <c r="M57" s="469"/>
      <c r="N57" s="469"/>
      <c r="O57" s="469"/>
      <c r="P57" s="469"/>
      <c r="Q57" s="162"/>
      <c r="R57" s="408"/>
      <c r="S57" s="408"/>
      <c r="T57" s="408"/>
      <c r="U57" s="408"/>
      <c r="V57" s="408"/>
      <c r="W57" s="408"/>
      <c r="X57" s="164"/>
      <c r="Y57" s="162"/>
      <c r="Z57" s="505"/>
      <c r="AA57" s="437"/>
      <c r="AB57" s="480"/>
      <c r="AC57" s="481"/>
      <c r="AD57" s="484"/>
      <c r="AE57" s="485"/>
      <c r="AF57" s="465"/>
      <c r="AG57" s="466"/>
      <c r="AH57" s="472"/>
      <c r="AI57" s="473"/>
      <c r="AJ57" s="472"/>
      <c r="AK57" s="473"/>
      <c r="AL57" s="309"/>
      <c r="AM57" s="162"/>
      <c r="AN57" s="162"/>
      <c r="AO57" s="162"/>
      <c r="AP57" s="162"/>
      <c r="AQ57" s="162"/>
      <c r="AR57" s="162"/>
      <c r="BE57" s="162"/>
      <c r="BF57" s="162"/>
      <c r="BG57" s="163"/>
      <c r="BM57" s="169" t="s">
        <v>113</v>
      </c>
      <c r="BN57" s="169" t="s">
        <v>75</v>
      </c>
      <c r="BO57" s="169" t="s">
        <v>75</v>
      </c>
      <c r="BP57" s="169" t="s">
        <v>74</v>
      </c>
      <c r="BQ57" s="169" t="s">
        <v>74</v>
      </c>
      <c r="BR57" s="169"/>
      <c r="BS57" s="169" t="s">
        <v>74</v>
      </c>
      <c r="BT57" s="169"/>
    </row>
    <row r="58" spans="1:79" ht="14.45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73"/>
      <c r="K58" s="174"/>
      <c r="L58" s="174"/>
      <c r="M58" s="174"/>
      <c r="N58" s="174"/>
      <c r="O58" s="174"/>
      <c r="P58" s="175"/>
      <c r="Q58" s="162"/>
      <c r="R58" s="408" t="s">
        <v>772</v>
      </c>
      <c r="S58" s="408"/>
      <c r="T58" s="408"/>
      <c r="U58" s="408"/>
      <c r="V58" s="408"/>
      <c r="W58" s="408"/>
      <c r="X58" s="164"/>
      <c r="Y58" s="162"/>
      <c r="Z58" s="505"/>
      <c r="AA58" s="437">
        <v>4</v>
      </c>
      <c r="AB58" s="482" t="str">
        <f>IF(AND(AB$51=$H$69,$AA$58=$F$69),"R2","")</f>
        <v/>
      </c>
      <c r="AC58" s="483"/>
      <c r="AD58" s="463" t="str">
        <f>IF(AND(AD$51=$H$69,$AA$58=$F$69),"R2","")</f>
        <v/>
      </c>
      <c r="AE58" s="464"/>
      <c r="AF58" s="463" t="str">
        <f>IF(AND(AF$51=$H$69,$AA$58=$F$69),"R2","")</f>
        <v/>
      </c>
      <c r="AG58" s="464"/>
      <c r="AH58" s="470" t="str">
        <f>IF(AND(AH$51=$H$69,$AA$58=$F$69),"R2","")</f>
        <v/>
      </c>
      <c r="AI58" s="471"/>
      <c r="AJ58" s="470" t="str">
        <f>IF(AND(AJ$51=$H$69,$AA$58=$F$69),"R2","")</f>
        <v/>
      </c>
      <c r="AK58" s="471"/>
      <c r="AL58" s="309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3"/>
    </row>
    <row r="59" spans="1:79" ht="14.45" customHeigh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505"/>
      <c r="AA59" s="437"/>
      <c r="AB59" s="484"/>
      <c r="AC59" s="485"/>
      <c r="AD59" s="465"/>
      <c r="AE59" s="466"/>
      <c r="AF59" s="465"/>
      <c r="AG59" s="466"/>
      <c r="AH59" s="472"/>
      <c r="AI59" s="473"/>
      <c r="AJ59" s="472"/>
      <c r="AK59" s="473"/>
      <c r="AL59" s="309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3"/>
    </row>
    <row r="60" spans="1:79" ht="15.75" customHeight="1">
      <c r="A60" s="502" t="s">
        <v>306</v>
      </c>
      <c r="B60" s="503"/>
      <c r="C60" s="503"/>
      <c r="D60" s="503"/>
      <c r="E60" s="503"/>
      <c r="F60" s="503"/>
      <c r="G60" s="503"/>
      <c r="H60" s="503"/>
      <c r="I60" s="467" t="str">
        <f>IF($AK$13=1,"De click para determinar el impacto__","")</f>
        <v/>
      </c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13"/>
      <c r="V60" s="13"/>
      <c r="W60" s="13"/>
      <c r="X60" s="13"/>
      <c r="Y60" s="162"/>
      <c r="Z60" s="505"/>
      <c r="AA60" s="437">
        <v>5</v>
      </c>
      <c r="AB60" s="463" t="str">
        <f>IF(AND(AB$51=$H$69,$AA$60=$F$69),"R2","")</f>
        <v/>
      </c>
      <c r="AC60" s="464"/>
      <c r="AD60" s="463" t="str">
        <f>IF(AND(AD$51=$H$69,$AA$60=$F$69),"R2","")</f>
        <v/>
      </c>
      <c r="AE60" s="464"/>
      <c r="AF60" s="470" t="str">
        <f>IF(AND(AF$51=$H$69,$AA$60=$F$69),"R2","")</f>
        <v/>
      </c>
      <c r="AG60" s="471"/>
      <c r="AH60" s="470" t="str">
        <f>IF(AND(AH$51=$H$69,$AA$60=$F$69),"R2","")</f>
        <v/>
      </c>
      <c r="AI60" s="471"/>
      <c r="AJ60" s="470" t="str">
        <f>IF(AND(AJ$51=$H$69,$AA$60=$F$69),"R2","")</f>
        <v/>
      </c>
      <c r="AK60" s="471"/>
      <c r="AL60" s="309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3"/>
    </row>
    <row r="61" spans="1:79" ht="15.75" customHeight="1">
      <c r="A61" s="161"/>
      <c r="B61" s="162"/>
      <c r="C61" s="162"/>
      <c r="D61" s="162"/>
      <c r="E61" s="162"/>
      <c r="F61" s="162"/>
      <c r="G61" s="162"/>
      <c r="H61" s="162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162"/>
      <c r="Z61" s="506"/>
      <c r="AA61" s="437"/>
      <c r="AB61" s="465"/>
      <c r="AC61" s="466"/>
      <c r="AD61" s="465"/>
      <c r="AE61" s="466"/>
      <c r="AF61" s="472"/>
      <c r="AG61" s="473"/>
      <c r="AH61" s="472"/>
      <c r="AI61" s="473"/>
      <c r="AJ61" s="472"/>
      <c r="AK61" s="473"/>
      <c r="AL61" s="309"/>
      <c r="AM61" s="162"/>
      <c r="AN61" s="162"/>
      <c r="AO61" s="162"/>
      <c r="AP61" s="162"/>
      <c r="AQ61" s="162"/>
      <c r="AR61" s="162"/>
      <c r="AS61" s="164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3"/>
    </row>
    <row r="62" spans="1:79" ht="1.5" customHeight="1">
      <c r="A62" s="161"/>
      <c r="B62" s="162"/>
      <c r="C62" s="162"/>
      <c r="D62" s="162"/>
      <c r="E62" s="162"/>
      <c r="F62" s="162"/>
      <c r="G62" s="162"/>
      <c r="H62" s="162"/>
      <c r="I62" s="144"/>
      <c r="J62" s="144"/>
      <c r="K62" s="144"/>
      <c r="L62" s="144"/>
      <c r="M62" s="144"/>
      <c r="N62" s="144"/>
      <c r="O62" s="144"/>
      <c r="P62" s="144"/>
      <c r="Q62" s="177"/>
      <c r="R62" s="462"/>
      <c r="S62" s="462"/>
      <c r="T62" s="462"/>
      <c r="U62" s="462"/>
      <c r="V62" s="462"/>
      <c r="W62" s="462"/>
      <c r="X62" s="164"/>
      <c r="Y62" s="162"/>
      <c r="Z62" s="178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3"/>
    </row>
    <row r="63" spans="1:79" ht="6" customHeight="1">
      <c r="A63" s="161"/>
      <c r="B63" s="162"/>
      <c r="C63" s="162"/>
      <c r="D63" s="162"/>
      <c r="E63" s="162"/>
      <c r="F63" s="162"/>
      <c r="G63" s="162"/>
      <c r="H63" s="162"/>
      <c r="I63" s="144"/>
      <c r="J63" s="144"/>
      <c r="K63" s="144"/>
      <c r="L63" s="144"/>
      <c r="M63" s="144"/>
      <c r="N63" s="144"/>
      <c r="O63" s="144"/>
      <c r="P63" s="144"/>
      <c r="Q63" s="177"/>
      <c r="R63" s="351"/>
      <c r="S63" s="351"/>
      <c r="T63" s="351"/>
      <c r="U63" s="351"/>
      <c r="V63" s="351"/>
      <c r="W63" s="351"/>
      <c r="X63" s="164"/>
      <c r="Y63" s="162"/>
      <c r="Z63" s="178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3"/>
    </row>
    <row r="64" spans="1:79" ht="13.5" customHeight="1">
      <c r="A64" s="161"/>
      <c r="B64" s="162"/>
      <c r="C64" s="162"/>
      <c r="D64" s="468" t="s">
        <v>445</v>
      </c>
      <c r="E64" s="468"/>
      <c r="F64" s="468"/>
      <c r="G64" s="468"/>
      <c r="H64" s="468"/>
      <c r="I64" s="468"/>
      <c r="J64" s="144"/>
      <c r="K64" s="144"/>
      <c r="L64" s="144"/>
      <c r="M64" s="144"/>
      <c r="N64" s="144"/>
      <c r="O64" s="144"/>
      <c r="P64" s="144"/>
      <c r="Q64" s="177"/>
      <c r="R64" s="351"/>
      <c r="S64" s="351"/>
      <c r="T64" s="351"/>
      <c r="U64" s="351"/>
      <c r="V64" s="351"/>
      <c r="W64" s="351"/>
      <c r="X64" s="164"/>
      <c r="Y64" s="162"/>
      <c r="Z64" s="178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3"/>
    </row>
    <row r="65" spans="1:72" ht="14.45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80"/>
      <c r="K65" s="181"/>
      <c r="L65" s="181"/>
      <c r="M65" s="181"/>
      <c r="N65" s="181"/>
      <c r="O65" s="181"/>
      <c r="P65" s="182"/>
      <c r="Q65" s="164"/>
      <c r="R65" s="458"/>
      <c r="S65" s="458"/>
      <c r="T65" s="458"/>
      <c r="U65" s="458"/>
      <c r="V65" s="458"/>
      <c r="W65" s="458"/>
      <c r="X65" s="164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3"/>
    </row>
    <row r="66" spans="1:72" ht="14.45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459" t="str">
        <f>IF(AK13=1,Enc_Imp_Corrupción!E25,BO50)</f>
        <v/>
      </c>
      <c r="K66" s="460"/>
      <c r="L66" s="460"/>
      <c r="M66" s="460"/>
      <c r="N66" s="460"/>
      <c r="O66" s="460"/>
      <c r="P66" s="461"/>
      <c r="Q66" s="162"/>
      <c r="R66" s="458"/>
      <c r="S66" s="458"/>
      <c r="T66" s="458"/>
      <c r="U66" s="458"/>
      <c r="V66" s="458"/>
      <c r="W66" s="458"/>
      <c r="X66" s="162"/>
      <c r="Y66" s="162"/>
      <c r="Z66" s="183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3"/>
    </row>
    <row r="67" spans="1:72">
      <c r="A67" s="161"/>
      <c r="B67" s="162"/>
      <c r="C67" s="162"/>
      <c r="D67" s="162"/>
      <c r="E67" s="145"/>
      <c r="F67" s="145"/>
      <c r="G67" s="145"/>
      <c r="H67" s="145"/>
      <c r="I67" s="162"/>
      <c r="J67" s="184"/>
      <c r="K67" s="179"/>
      <c r="L67" s="179"/>
      <c r="M67" s="179"/>
      <c r="N67" s="179"/>
      <c r="O67" s="179"/>
      <c r="P67" s="185"/>
      <c r="Q67" s="162"/>
      <c r="R67" s="458"/>
      <c r="S67" s="458"/>
      <c r="T67" s="458"/>
      <c r="U67" s="458"/>
      <c r="V67" s="458"/>
      <c r="W67" s="458"/>
      <c r="X67" s="162"/>
      <c r="Y67" s="162"/>
      <c r="Z67" s="183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3"/>
    </row>
    <row r="68" spans="1:72">
      <c r="A68" s="161"/>
      <c r="B68" s="162"/>
      <c r="C68" s="162"/>
      <c r="D68" s="162"/>
      <c r="E68" s="162"/>
      <c r="F68" s="516" t="s">
        <v>65</v>
      </c>
      <c r="G68" s="516"/>
      <c r="H68" s="516" t="s">
        <v>66</v>
      </c>
      <c r="I68" s="516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83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3"/>
    </row>
    <row r="69" spans="1:72">
      <c r="A69" s="161"/>
      <c r="B69" s="162"/>
      <c r="C69" s="162"/>
      <c r="D69" s="162"/>
      <c r="E69" s="162"/>
      <c r="F69" s="280" t="str">
        <f>BN49</f>
        <v/>
      </c>
      <c r="G69" s="280"/>
      <c r="H69" s="280" t="str">
        <f>BN50</f>
        <v/>
      </c>
      <c r="I69" s="280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83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3"/>
    </row>
    <row r="70" spans="1:72" ht="15.75" thickBot="1">
      <c r="A70" s="161"/>
      <c r="B70" s="162"/>
      <c r="C70" s="162"/>
      <c r="D70" s="162"/>
      <c r="E70" s="162"/>
      <c r="F70" s="164"/>
      <c r="G70" s="164"/>
      <c r="H70" s="164"/>
      <c r="I70" s="164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83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3"/>
    </row>
    <row r="71" spans="1:72" ht="32.450000000000003" customHeight="1" thickBot="1">
      <c r="A71" s="389" t="s">
        <v>791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1"/>
      <c r="BN71" s="168"/>
      <c r="BO71" s="168"/>
      <c r="BP71" s="168"/>
      <c r="BQ71" s="168"/>
      <c r="BR71" s="168"/>
      <c r="BS71" s="168"/>
      <c r="BT71" s="168"/>
    </row>
    <row r="72" spans="1:72">
      <c r="A72" s="161"/>
      <c r="B72" s="162"/>
      <c r="C72" s="162"/>
      <c r="D72" s="162"/>
      <c r="E72" s="162"/>
      <c r="F72" s="164"/>
      <c r="G72" s="164"/>
      <c r="H72" s="164"/>
      <c r="I72" s="164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83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3"/>
    </row>
    <row r="73" spans="1:72">
      <c r="A73" s="161"/>
      <c r="B73" s="162"/>
      <c r="C73" s="162"/>
      <c r="D73" s="162"/>
      <c r="E73" s="162"/>
      <c r="F73" s="164"/>
      <c r="G73" s="164"/>
      <c r="H73" s="164"/>
      <c r="I73" s="164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83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3"/>
    </row>
    <row r="74" spans="1:72">
      <c r="A74" s="161"/>
      <c r="B74" s="162"/>
      <c r="C74" s="162"/>
      <c r="D74" s="180"/>
      <c r="E74" s="181"/>
      <c r="F74" s="181"/>
      <c r="G74" s="181"/>
      <c r="H74" s="181"/>
      <c r="I74" s="181"/>
      <c r="J74" s="181"/>
      <c r="K74" s="181"/>
      <c r="L74" s="181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2"/>
      <c r="BE74" s="162"/>
      <c r="BF74" s="162"/>
      <c r="BG74" s="163"/>
    </row>
    <row r="75" spans="1:72" ht="14.45" customHeight="1">
      <c r="A75" s="161"/>
      <c r="B75" s="162"/>
      <c r="C75" s="162"/>
      <c r="D75" s="170"/>
      <c r="E75" s="162"/>
      <c r="F75" s="162"/>
      <c r="G75" s="162"/>
      <c r="H75" s="162"/>
      <c r="I75" s="162"/>
      <c r="J75" s="162"/>
      <c r="K75" s="162"/>
      <c r="L75" s="162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200"/>
      <c r="BE75" s="162"/>
      <c r="BF75" s="162"/>
      <c r="BG75" s="163"/>
    </row>
    <row r="76" spans="1:72" ht="22.5" customHeight="1">
      <c r="A76" s="161"/>
      <c r="B76" s="162"/>
      <c r="C76" s="162"/>
      <c r="D76" s="170"/>
      <c r="E76" s="162"/>
      <c r="F76" s="162"/>
      <c r="G76" s="162"/>
      <c r="H76" s="162"/>
      <c r="I76" s="162"/>
      <c r="J76" s="533" t="s">
        <v>771</v>
      </c>
      <c r="K76" s="533"/>
      <c r="L76" s="533"/>
      <c r="M76" s="533"/>
      <c r="N76" s="533"/>
      <c r="O76" s="533"/>
      <c r="P76" s="533"/>
      <c r="Q76" s="533"/>
      <c r="R76" s="533"/>
      <c r="S76" s="162"/>
      <c r="T76" s="162"/>
      <c r="U76" s="162"/>
      <c r="V76" s="162"/>
      <c r="W76" s="534"/>
      <c r="X76" s="535"/>
      <c r="Y76" s="535"/>
      <c r="Z76" s="535"/>
      <c r="AA76" s="535"/>
      <c r="AB76" s="535"/>
      <c r="AC76" s="535"/>
      <c r="AD76" s="535"/>
      <c r="AE76" s="535"/>
      <c r="AF76" s="536"/>
      <c r="AG76" s="164"/>
      <c r="AH76" s="164"/>
      <c r="AI76" s="164"/>
      <c r="AJ76" s="151"/>
      <c r="AK76" s="164"/>
      <c r="AL76" s="164"/>
      <c r="AM76" s="164"/>
      <c r="AN76" s="164"/>
      <c r="AO76" s="164"/>
      <c r="AP76" s="164"/>
      <c r="AQ76" s="164"/>
      <c r="AR76" s="164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200"/>
      <c r="BE76" s="162"/>
      <c r="BF76" s="162"/>
      <c r="BG76" s="163"/>
    </row>
    <row r="77" spans="1:72">
      <c r="A77" s="161"/>
      <c r="B77" s="162"/>
      <c r="C77" s="162"/>
      <c r="D77" s="170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4"/>
      <c r="S77" s="164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200"/>
      <c r="BE77" s="162"/>
      <c r="BF77" s="162"/>
      <c r="BG77" s="163"/>
    </row>
    <row r="78" spans="1:72">
      <c r="A78" s="161"/>
      <c r="B78" s="162"/>
      <c r="C78" s="162"/>
      <c r="D78" s="170"/>
      <c r="E78" s="162"/>
      <c r="F78" s="162"/>
      <c r="G78" s="162"/>
      <c r="H78" s="162"/>
      <c r="I78" s="162"/>
      <c r="J78" s="162"/>
      <c r="K78" s="162"/>
      <c r="L78" s="162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4"/>
      <c r="AO78" s="164"/>
      <c r="AP78" s="164"/>
      <c r="AQ78" s="164"/>
      <c r="AR78" s="164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200"/>
      <c r="BE78" s="162"/>
      <c r="BF78" s="162"/>
      <c r="BG78" s="163"/>
    </row>
    <row r="79" spans="1:72" ht="19.899999999999999" customHeight="1">
      <c r="A79" s="161"/>
      <c r="B79" s="162"/>
      <c r="C79" s="162"/>
      <c r="D79" s="184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85"/>
      <c r="BE79" s="162"/>
      <c r="BF79" s="162"/>
      <c r="BG79" s="163"/>
    </row>
    <row r="80" spans="1:72">
      <c r="A80" s="161"/>
      <c r="B80" s="162"/>
      <c r="C80" s="162"/>
      <c r="D80" s="162"/>
      <c r="E80" s="162"/>
      <c r="F80" s="164"/>
      <c r="G80" s="164"/>
      <c r="H80" s="164"/>
      <c r="I80" s="164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83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3"/>
    </row>
    <row r="81" spans="1:83" ht="15.75" thickBot="1">
      <c r="A81" s="186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8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9"/>
    </row>
    <row r="82" spans="1:83" ht="32.450000000000003" customHeight="1" thickBot="1">
      <c r="A82" s="389" t="s">
        <v>726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1"/>
      <c r="BN82" s="168"/>
      <c r="BO82" s="168"/>
      <c r="BP82" s="168"/>
      <c r="BQ82" s="168"/>
      <c r="BR82" s="168"/>
      <c r="BS82" s="168"/>
      <c r="BT82" s="168"/>
    </row>
    <row r="83" spans="1:83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83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3"/>
    </row>
    <row r="84" spans="1:83" s="287" customFormat="1" ht="246.75" customHeight="1">
      <c r="A84" s="281"/>
      <c r="B84" s="452" t="s">
        <v>764</v>
      </c>
      <c r="C84" s="453"/>
      <c r="D84" s="453"/>
      <c r="E84" s="453"/>
      <c r="F84" s="453"/>
      <c r="G84" s="453"/>
      <c r="H84" s="453"/>
      <c r="I84" s="454"/>
      <c r="J84" s="455" t="s">
        <v>779</v>
      </c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7"/>
      <c r="X84" s="439" t="s">
        <v>840</v>
      </c>
      <c r="Y84" s="439"/>
      <c r="Z84" s="439" t="s">
        <v>715</v>
      </c>
      <c r="AA84" s="439"/>
      <c r="AB84" s="439" t="s">
        <v>716</v>
      </c>
      <c r="AC84" s="439"/>
      <c r="AD84" s="439" t="s">
        <v>717</v>
      </c>
      <c r="AE84" s="439"/>
      <c r="AF84" s="439" t="s">
        <v>718</v>
      </c>
      <c r="AG84" s="439"/>
      <c r="AH84" s="439" t="s">
        <v>719</v>
      </c>
      <c r="AI84" s="439"/>
      <c r="AJ84" s="393" t="s">
        <v>720</v>
      </c>
      <c r="AK84" s="393"/>
      <c r="AL84" s="341" t="s">
        <v>724</v>
      </c>
      <c r="AM84" s="282" t="s">
        <v>721</v>
      </c>
      <c r="AN84" s="341" t="s">
        <v>795</v>
      </c>
      <c r="AO84" s="282" t="s">
        <v>725</v>
      </c>
      <c r="AP84" s="282" t="s">
        <v>783</v>
      </c>
      <c r="AQ84" s="282" t="s">
        <v>780</v>
      </c>
      <c r="AR84" s="285"/>
      <c r="AS84" s="285"/>
      <c r="AT84" s="285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5"/>
      <c r="BF84" s="285"/>
      <c r="BG84" s="286"/>
      <c r="BK84" s="263" t="s">
        <v>755</v>
      </c>
      <c r="BL84" s="263" t="s">
        <v>232</v>
      </c>
      <c r="BM84" s="263" t="s">
        <v>232</v>
      </c>
      <c r="BN84" s="263" t="s">
        <v>756</v>
      </c>
      <c r="BO84" s="263" t="s">
        <v>757</v>
      </c>
      <c r="BP84" s="263" t="s">
        <v>758</v>
      </c>
      <c r="BQ84" s="263" t="s">
        <v>759</v>
      </c>
      <c r="BR84" s="263" t="s">
        <v>724</v>
      </c>
      <c r="BS84" s="264" t="s">
        <v>761</v>
      </c>
      <c r="BT84" s="264" t="s">
        <v>721</v>
      </c>
      <c r="BU84" s="263" t="s">
        <v>760</v>
      </c>
      <c r="BV84" s="263" t="s">
        <v>762</v>
      </c>
      <c r="BW84" s="263" t="s">
        <v>762</v>
      </c>
      <c r="BX84" s="263" t="s">
        <v>784</v>
      </c>
      <c r="BY84" s="285"/>
      <c r="BZ84" s="262"/>
      <c r="CA84" s="285"/>
      <c r="CB84" s="262"/>
      <c r="CC84" s="285"/>
      <c r="CD84" s="262"/>
      <c r="CE84" s="262"/>
    </row>
    <row r="85" spans="1:83" ht="24.95" customHeight="1">
      <c r="A85" s="161"/>
      <c r="B85" s="392">
        <v>1</v>
      </c>
      <c r="C85" s="395" t="s">
        <v>464</v>
      </c>
      <c r="D85" s="396"/>
      <c r="E85" s="396"/>
      <c r="F85" s="397"/>
      <c r="G85" s="397"/>
      <c r="H85" s="397"/>
      <c r="I85" s="398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86" t="str">
        <f>IF(J85&lt;&gt;"",BT85,"")</f>
        <v/>
      </c>
      <c r="AN85" s="394"/>
      <c r="AO85" s="386" t="str">
        <f>BU85</f>
        <v/>
      </c>
      <c r="AP85" s="386" t="str">
        <f>BW85</f>
        <v/>
      </c>
      <c r="AQ85" s="386" t="str">
        <f>(IF(COUNTA(J85:S96)&lt;&gt;0,CONCATENATE(IF(AND(BV90&gt;=90,BV90&lt;=100),Datos!AR2,IF(AND(BV90&gt;=50,BV90&lt;=89),Datos!AR3,IF(BV90&lt;50,Datos!AR4,"")))," (",BV90,")",),""))</f>
        <v/>
      </c>
      <c r="AR85" s="162"/>
      <c r="AS85" s="162"/>
      <c r="AT85" s="162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162"/>
      <c r="BF85" s="162"/>
      <c r="BG85" s="163"/>
      <c r="BK85" s="261">
        <f>IF(X85=Datos!$AJ$2,10,0)</f>
        <v>0</v>
      </c>
      <c r="BL85" s="261">
        <f>IF(Z85=Datos!$AK$2,10,0)</f>
        <v>0</v>
      </c>
      <c r="BM85" s="261">
        <f>IF(AB85=Datos!$AL$2,10,0)</f>
        <v>0</v>
      </c>
      <c r="BN85" s="261">
        <f>IF(AD85=Datos!AM$2,15,0)</f>
        <v>0</v>
      </c>
      <c r="BO85" s="265">
        <f>IF($AF85=Datos!$AN$2,15,IF($AF85=Datos!$AN$3,10,0))</f>
        <v>0</v>
      </c>
      <c r="BP85" s="261">
        <f>IF(AH85=Datos!AO$2,15,0)</f>
        <v>0</v>
      </c>
      <c r="BQ85" s="261">
        <f>IF(AJ85=Datos!$AP$2,15,0)</f>
        <v>0</v>
      </c>
      <c r="BR85" s="265">
        <f>IF($AL85=Datos!$AQ$2,10,IF($AL85=Datos!$AQ$3,5,0))</f>
        <v>0</v>
      </c>
      <c r="BS85" s="261">
        <f>SUM(BK85:BR85)</f>
        <v>0</v>
      </c>
      <c r="BT85" s="261" t="str">
        <f>IF(J85&lt;&gt;"",IF(BS85&gt;=90,Datos!AR$2,IF(AND(BS85&gt;=80,BS85&lt;=89),Datos!AR$3,Datos!AR$4)),"")</f>
        <v/>
      </c>
      <c r="BU85" s="261" t="str">
        <f>IF(AN85&lt;&gt;"",VLOOKUP(AN85,Datos!AV:AW,2,0),"")</f>
        <v/>
      </c>
      <c r="BV85" s="301" t="str">
        <f>IF(AND(BU85&lt;&gt;"",BT85&lt;&gt;""),INDEX($BN$91:$BQ$94,MATCH(BT85,$BN$91:$BN$94,0),MATCH(BU85,$BN$91:$BQ$91,0)),"")</f>
        <v/>
      </c>
      <c r="BW85" s="169" t="str">
        <f>IF(BV85=100,"Fuerte",IF(BV85=50,"Moderado",IF(BV85=0,"Débil","")))</f>
        <v/>
      </c>
      <c r="BX85" s="383" t="str">
        <f>IF(COUNTA(J85:S96)&lt;&gt;0,IF(AND(BV90&gt;=90,BV90&lt;=100),Datos!AR2,IF(AND(BV90&gt;49,BV90&lt;90),Datos!AR3,IF(BV90&lt;50,Datos!AR4,""))),"sin controles")</f>
        <v>sin controles</v>
      </c>
    </row>
    <row r="86" spans="1:83" ht="24.95" customHeight="1">
      <c r="A86" s="161"/>
      <c r="B86" s="392"/>
      <c r="C86" s="395" t="s">
        <v>465</v>
      </c>
      <c r="D86" s="396"/>
      <c r="E86" s="396"/>
      <c r="F86" s="397"/>
      <c r="G86" s="397"/>
      <c r="H86" s="397"/>
      <c r="I86" s="398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87"/>
      <c r="AN86" s="394"/>
      <c r="AO86" s="387"/>
      <c r="AP86" s="387"/>
      <c r="AQ86" s="387"/>
      <c r="AR86" s="162"/>
      <c r="AS86" s="162"/>
      <c r="AT86" s="162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162"/>
      <c r="BF86" s="162"/>
      <c r="BG86" s="163"/>
      <c r="BK86" s="261">
        <f>IF(X88=Datos!$AJ$2,10,0)</f>
        <v>0</v>
      </c>
      <c r="BL86" s="169">
        <f>IF(Z88=Datos!$AK$2,10,0)</f>
        <v>0</v>
      </c>
      <c r="BM86" s="169">
        <f>IF(AB88=Datos!$AL$2,10,0)</f>
        <v>0</v>
      </c>
      <c r="BN86" s="169">
        <f>IF(AD88=Datos!AM$2,15,0)</f>
        <v>0</v>
      </c>
      <c r="BO86" s="265">
        <f>IF($AF88=Datos!$AN$2,15,IF($AF88=Datos!$AN$3,10,0))</f>
        <v>0</v>
      </c>
      <c r="BP86" s="169">
        <f>IF(AH88=Datos!AO$2,15,0)</f>
        <v>0</v>
      </c>
      <c r="BQ86" s="169">
        <f>IF(AJ88=Datos!$AP$2,15,0)</f>
        <v>0</v>
      </c>
      <c r="BR86" s="265">
        <f>IF($AL88=Datos!$AQ$2,10,IF($AL88=Datos!$AQ$3,5,0))</f>
        <v>0</v>
      </c>
      <c r="BS86" s="261">
        <f>SUM(BK86:BR86)</f>
        <v>0</v>
      </c>
      <c r="BT86" s="261" t="str">
        <f>IF(J88&lt;&gt;"",IF(BS86&gt;=90,Datos!AR$2,IF(AND(BS86&gt;=80,BS86&lt;=89),Datos!AR$3,Datos!AR$4)),"")</f>
        <v/>
      </c>
      <c r="BU86" s="261" t="str">
        <f>IF(AN88&lt;&gt;"",VLOOKUP(AN88,Datos!AV:AW,2,0),"")</f>
        <v/>
      </c>
      <c r="BV86" s="301" t="str">
        <f t="shared" ref="BV86:BV88" si="0">IF(AND(BU86&lt;&gt;"",BT86&lt;&gt;""),INDEX($BN$91:$BQ$94,MATCH(BT86,$BN$91:$BN$94,0),MATCH(BU86,$BN$91:$BQ$91,0)),"")</f>
        <v/>
      </c>
      <c r="BW86" s="169" t="str">
        <f t="shared" ref="BW86:BW88" si="1">IF(BV86=100,"Fuerte",IF(BV86=50,"Moderado",IF(BV86=0,"Débil","")))</f>
        <v/>
      </c>
      <c r="BX86" s="384"/>
    </row>
    <row r="87" spans="1:83" ht="24.95" customHeight="1">
      <c r="A87" s="161"/>
      <c r="B87" s="392"/>
      <c r="C87" s="395" t="s">
        <v>466</v>
      </c>
      <c r="D87" s="396"/>
      <c r="E87" s="396"/>
      <c r="F87" s="397"/>
      <c r="G87" s="397"/>
      <c r="H87" s="397"/>
      <c r="I87" s="398"/>
      <c r="J87" s="421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3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88"/>
      <c r="AN87" s="394"/>
      <c r="AO87" s="388"/>
      <c r="AP87" s="388"/>
      <c r="AQ87" s="387"/>
      <c r="AR87" s="162"/>
      <c r="AS87" s="162"/>
      <c r="AT87" s="162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162"/>
      <c r="BF87" s="162"/>
      <c r="BG87" s="163"/>
      <c r="BK87" s="261">
        <f>IF(X91=Datos!$AJ$2,10,0)</f>
        <v>0</v>
      </c>
      <c r="BL87" s="169">
        <f>IF(Z91=Datos!$AK$2,10,0)</f>
        <v>0</v>
      </c>
      <c r="BM87" s="169">
        <f>IF(AB91=Datos!$AL$2,10,0)</f>
        <v>0</v>
      </c>
      <c r="BN87" s="169">
        <f>IF(AD91=Datos!AM$2,15,0)</f>
        <v>0</v>
      </c>
      <c r="BO87" s="265">
        <f>IF($AF91=Datos!$AN$2,15,IF($AF91=Datos!$AN$3,10,0))</f>
        <v>0</v>
      </c>
      <c r="BP87" s="169">
        <f>IF(AH91=Datos!AO$2,15,0)</f>
        <v>0</v>
      </c>
      <c r="BQ87" s="169">
        <f>IF(AJ91=Datos!$AP$2,15,0)</f>
        <v>0</v>
      </c>
      <c r="BR87" s="265">
        <f>IF($AL91=Datos!$AQ$2,10,IF($AL91=Datos!$AQ$3,5,0))</f>
        <v>0</v>
      </c>
      <c r="BS87" s="261">
        <f>SUM(BK87:BR87)</f>
        <v>0</v>
      </c>
      <c r="BT87" s="261" t="str">
        <f>IF(J91&lt;&gt;"",IF(BS87&gt;=90,Datos!AR$2,IF(AND(BS87&gt;=80,BS87&lt;=89),Datos!AR$3,Datos!AR$4)),"")</f>
        <v/>
      </c>
      <c r="BU87" s="261" t="str">
        <f>IF(AN91&lt;&gt;"",VLOOKUP(AN91,Datos!AV:AW,2,0),"")</f>
        <v/>
      </c>
      <c r="BV87" s="301" t="str">
        <f t="shared" si="0"/>
        <v/>
      </c>
      <c r="BW87" s="169" t="str">
        <f t="shared" si="1"/>
        <v/>
      </c>
      <c r="BX87" s="384"/>
    </row>
    <row r="88" spans="1:83" ht="24.95" customHeight="1">
      <c r="A88" s="161"/>
      <c r="B88" s="392">
        <v>2</v>
      </c>
      <c r="C88" s="395" t="s">
        <v>464</v>
      </c>
      <c r="D88" s="396"/>
      <c r="E88" s="396"/>
      <c r="F88" s="397"/>
      <c r="G88" s="397"/>
      <c r="H88" s="397"/>
      <c r="I88" s="398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86" t="str">
        <f>IF(J88&lt;&gt;"",BT86,"")</f>
        <v/>
      </c>
      <c r="AN88" s="394"/>
      <c r="AO88" s="386" t="str">
        <f>BU86</f>
        <v/>
      </c>
      <c r="AP88" s="386" t="str">
        <f>BW86</f>
        <v/>
      </c>
      <c r="AQ88" s="387"/>
      <c r="AR88" s="162"/>
      <c r="AS88" s="162"/>
      <c r="AT88" s="162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162"/>
      <c r="BF88" s="162"/>
      <c r="BG88" s="163"/>
      <c r="BK88" s="261">
        <f>IF(X94=Datos!$AJ$2,10,0)</f>
        <v>0</v>
      </c>
      <c r="BL88" s="169">
        <f>IF(Z94=Datos!$AK$2,10,0)</f>
        <v>0</v>
      </c>
      <c r="BM88" s="169">
        <f>IF(AB94=Datos!$AL$2,10,0)</f>
        <v>0</v>
      </c>
      <c r="BN88" s="169">
        <f>IF(AD94=Datos!AM$2,15,0)</f>
        <v>0</v>
      </c>
      <c r="BO88" s="265">
        <f>IF($AF94=Datos!$AN$2,15,IF($AF94=Datos!$AN$3,10,0))</f>
        <v>0</v>
      </c>
      <c r="BP88" s="169">
        <f>IF(AH94=Datos!AO$2,15,0)</f>
        <v>0</v>
      </c>
      <c r="BQ88" s="169">
        <f>IF(AJ94=Datos!$AP$2,15,0)</f>
        <v>0</v>
      </c>
      <c r="BR88" s="265">
        <f>IF($AL94=Datos!$AQ$2,10,IF($AL94=Datos!$AQ$3,5,0))</f>
        <v>0</v>
      </c>
      <c r="BS88" s="261">
        <f>SUM(BK88:BR88)</f>
        <v>0</v>
      </c>
      <c r="BT88" s="261" t="str">
        <f>IF(J94&lt;&gt;"",IF(BS88&gt;=90,Datos!AR$2,IF(AND(BS88&gt;=80,BS88&lt;=89),Datos!AR$3,Datos!AR$4)),"")</f>
        <v/>
      </c>
      <c r="BU88" s="261" t="str">
        <f>IF(AN94&lt;&gt;"",VLOOKUP(AN94,Datos!AV:AW,2,0),"")</f>
        <v/>
      </c>
      <c r="BV88" s="301" t="str">
        <f t="shared" si="0"/>
        <v/>
      </c>
      <c r="BW88" s="169" t="str">
        <f t="shared" si="1"/>
        <v/>
      </c>
      <c r="BX88" s="384"/>
    </row>
    <row r="89" spans="1:83" ht="24.95" customHeight="1">
      <c r="A89" s="161"/>
      <c r="B89" s="392"/>
      <c r="C89" s="395" t="s">
        <v>465</v>
      </c>
      <c r="D89" s="396"/>
      <c r="E89" s="396"/>
      <c r="F89" s="397"/>
      <c r="G89" s="397"/>
      <c r="H89" s="397"/>
      <c r="I89" s="398"/>
      <c r="J89" s="418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20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87"/>
      <c r="AN89" s="394"/>
      <c r="AO89" s="387"/>
      <c r="AP89" s="387"/>
      <c r="AQ89" s="387"/>
      <c r="AR89" s="162"/>
      <c r="AS89" s="162"/>
      <c r="AT89" s="162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162"/>
      <c r="BF89" s="162"/>
      <c r="BG89" s="163"/>
      <c r="BK89" s="169"/>
      <c r="BL89" s="169"/>
      <c r="BM89" s="169"/>
      <c r="BN89" s="169"/>
      <c r="BO89" s="266"/>
      <c r="BP89" s="169"/>
      <c r="BQ89" s="169"/>
      <c r="BR89" s="169"/>
      <c r="BS89" s="169"/>
      <c r="BT89" s="169"/>
      <c r="BU89" s="169"/>
      <c r="BV89" s="169"/>
      <c r="BW89" s="169"/>
      <c r="BX89" s="385"/>
    </row>
    <row r="90" spans="1:83" ht="24.95" customHeight="1">
      <c r="A90" s="161"/>
      <c r="B90" s="392"/>
      <c r="C90" s="395" t="s">
        <v>466</v>
      </c>
      <c r="D90" s="396"/>
      <c r="E90" s="396"/>
      <c r="F90" s="397"/>
      <c r="G90" s="397"/>
      <c r="H90" s="397"/>
      <c r="I90" s="398"/>
      <c r="J90" s="421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3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88"/>
      <c r="AN90" s="394"/>
      <c r="AO90" s="388"/>
      <c r="AP90" s="388"/>
      <c r="AQ90" s="387"/>
      <c r="AR90" s="162"/>
      <c r="AS90" s="162"/>
      <c r="AT90" s="162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162"/>
      <c r="BF90" s="162"/>
      <c r="BG90" s="163"/>
      <c r="BU90" s="169" t="s">
        <v>84</v>
      </c>
      <c r="BV90" s="169">
        <f>ROUND(IF(COUNTA(J85:S96)=0,0,SUM(BV85:BV88)/(COUNTA(J85:S96))),1)</f>
        <v>0</v>
      </c>
    </row>
    <row r="91" spans="1:83" ht="24.95" customHeight="1">
      <c r="A91" s="161"/>
      <c r="B91" s="392">
        <v>3</v>
      </c>
      <c r="C91" s="395" t="s">
        <v>464</v>
      </c>
      <c r="D91" s="396"/>
      <c r="E91" s="396"/>
      <c r="F91" s="397"/>
      <c r="G91" s="397"/>
      <c r="H91" s="397"/>
      <c r="I91" s="398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86" t="str">
        <f>IF(J91&lt;&gt;"",BT87,"")</f>
        <v/>
      </c>
      <c r="AN91" s="394"/>
      <c r="AO91" s="386" t="str">
        <f>BU87</f>
        <v/>
      </c>
      <c r="AP91" s="386" t="str">
        <f>BW87</f>
        <v/>
      </c>
      <c r="AQ91" s="387"/>
      <c r="AR91" s="162"/>
      <c r="AS91" s="162"/>
      <c r="AT91" s="162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162"/>
      <c r="BF91" s="162"/>
      <c r="BG91" s="163"/>
      <c r="BN91" s="169"/>
      <c r="BO91" s="267" t="s">
        <v>722</v>
      </c>
      <c r="BP91" s="267" t="s">
        <v>723</v>
      </c>
      <c r="BQ91" s="267" t="s">
        <v>745</v>
      </c>
      <c r="BR91" s="13"/>
    </row>
    <row r="92" spans="1:83" ht="24.95" customHeight="1">
      <c r="A92" s="161"/>
      <c r="B92" s="392"/>
      <c r="C92" s="395" t="s">
        <v>465</v>
      </c>
      <c r="D92" s="396"/>
      <c r="E92" s="396"/>
      <c r="F92" s="397"/>
      <c r="G92" s="397"/>
      <c r="H92" s="397"/>
      <c r="I92" s="398"/>
      <c r="J92" s="418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20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87"/>
      <c r="AN92" s="394"/>
      <c r="AO92" s="387"/>
      <c r="AP92" s="387"/>
      <c r="AQ92" s="387"/>
      <c r="AR92" s="162"/>
      <c r="AS92" s="162"/>
      <c r="AT92" s="162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162"/>
      <c r="BF92" s="162"/>
      <c r="BG92" s="163"/>
      <c r="BN92" s="267" t="s">
        <v>722</v>
      </c>
      <c r="BO92" s="169">
        <v>100</v>
      </c>
      <c r="BP92" s="169">
        <v>50</v>
      </c>
      <c r="BQ92" s="169">
        <v>0</v>
      </c>
      <c r="BR92" s="162"/>
      <c r="BZ92" s="160" t="s">
        <v>763</v>
      </c>
    </row>
    <row r="93" spans="1:83" ht="24.95" customHeight="1">
      <c r="A93" s="161"/>
      <c r="B93" s="392"/>
      <c r="C93" s="395" t="s">
        <v>466</v>
      </c>
      <c r="D93" s="396"/>
      <c r="E93" s="396"/>
      <c r="F93" s="397"/>
      <c r="G93" s="397"/>
      <c r="H93" s="397"/>
      <c r="I93" s="398"/>
      <c r="J93" s="421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3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88"/>
      <c r="AN93" s="394"/>
      <c r="AO93" s="388"/>
      <c r="AP93" s="388"/>
      <c r="AQ93" s="387"/>
      <c r="AR93" s="162"/>
      <c r="AS93" s="162"/>
      <c r="AT93" s="162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162"/>
      <c r="BF93" s="162"/>
      <c r="BG93" s="163"/>
      <c r="BN93" s="267" t="s">
        <v>723</v>
      </c>
      <c r="BO93" s="169">
        <v>50</v>
      </c>
      <c r="BP93" s="169">
        <v>50</v>
      </c>
      <c r="BQ93" s="169">
        <v>0</v>
      </c>
      <c r="BR93" s="162"/>
    </row>
    <row r="94" spans="1:83" ht="24.95" customHeight="1">
      <c r="A94" s="161"/>
      <c r="B94" s="392">
        <v>4</v>
      </c>
      <c r="C94" s="395" t="s">
        <v>464</v>
      </c>
      <c r="D94" s="396"/>
      <c r="E94" s="396"/>
      <c r="F94" s="397"/>
      <c r="G94" s="397"/>
      <c r="H94" s="397"/>
      <c r="I94" s="398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86" t="str">
        <f>IF(J94&lt;&gt;"",BT88,"")</f>
        <v/>
      </c>
      <c r="AN94" s="394"/>
      <c r="AO94" s="386" t="str">
        <f>BU88</f>
        <v/>
      </c>
      <c r="AP94" s="386" t="str">
        <f>BW88</f>
        <v/>
      </c>
      <c r="AQ94" s="387"/>
      <c r="AR94" s="162"/>
      <c r="AS94" s="162"/>
      <c r="AT94" s="162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162"/>
      <c r="BF94" s="162"/>
      <c r="BG94" s="163"/>
      <c r="BN94" s="267" t="s">
        <v>745</v>
      </c>
      <c r="BO94" s="169">
        <v>0</v>
      </c>
      <c r="BP94" s="169">
        <v>0</v>
      </c>
      <c r="BQ94" s="169">
        <v>0</v>
      </c>
      <c r="BR94" s="162"/>
    </row>
    <row r="95" spans="1:83" ht="24.95" customHeight="1">
      <c r="A95" s="161"/>
      <c r="B95" s="392"/>
      <c r="C95" s="395" t="s">
        <v>465</v>
      </c>
      <c r="D95" s="396"/>
      <c r="E95" s="396"/>
      <c r="F95" s="397"/>
      <c r="G95" s="397"/>
      <c r="H95" s="397"/>
      <c r="I95" s="398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87"/>
      <c r="AN95" s="394"/>
      <c r="AO95" s="387"/>
      <c r="AP95" s="387"/>
      <c r="AQ95" s="387"/>
      <c r="AR95" s="162"/>
      <c r="AS95" s="162"/>
      <c r="AT95" s="162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162"/>
      <c r="BF95" s="162"/>
      <c r="BG95" s="163"/>
    </row>
    <row r="96" spans="1:83" ht="24.95" customHeight="1">
      <c r="A96" s="161"/>
      <c r="B96" s="392"/>
      <c r="C96" s="395" t="s">
        <v>466</v>
      </c>
      <c r="D96" s="396"/>
      <c r="E96" s="396"/>
      <c r="F96" s="397"/>
      <c r="G96" s="397"/>
      <c r="H96" s="397"/>
      <c r="I96" s="398"/>
      <c r="J96" s="421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3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88"/>
      <c r="AN96" s="394"/>
      <c r="AO96" s="388"/>
      <c r="AP96" s="388"/>
      <c r="AQ96" s="388"/>
      <c r="AR96" s="162"/>
      <c r="AS96" s="162"/>
      <c r="AT96" s="162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162"/>
      <c r="BF96" s="162"/>
      <c r="BG96" s="163"/>
    </row>
    <row r="97" spans="1:76" ht="15.75" customHeight="1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3"/>
    </row>
    <row r="98" spans="1:76" s="287" customFormat="1" ht="270.75" customHeight="1">
      <c r="A98" s="281"/>
      <c r="B98" s="452" t="s">
        <v>764</v>
      </c>
      <c r="C98" s="453"/>
      <c r="D98" s="453"/>
      <c r="E98" s="453"/>
      <c r="F98" s="453"/>
      <c r="G98" s="453"/>
      <c r="H98" s="453"/>
      <c r="I98" s="454"/>
      <c r="J98" s="455" t="s">
        <v>797</v>
      </c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7"/>
      <c r="X98" s="439" t="s">
        <v>841</v>
      </c>
      <c r="Y98" s="439"/>
      <c r="Z98" s="439" t="s">
        <v>715</v>
      </c>
      <c r="AA98" s="439"/>
      <c r="AB98" s="439" t="s">
        <v>716</v>
      </c>
      <c r="AC98" s="439"/>
      <c r="AD98" s="439" t="s">
        <v>717</v>
      </c>
      <c r="AE98" s="439"/>
      <c r="AF98" s="439" t="s">
        <v>718</v>
      </c>
      <c r="AG98" s="439"/>
      <c r="AH98" s="439" t="s">
        <v>719</v>
      </c>
      <c r="AI98" s="439"/>
      <c r="AJ98" s="393" t="s">
        <v>720</v>
      </c>
      <c r="AK98" s="393"/>
      <c r="AL98" s="341" t="s">
        <v>724</v>
      </c>
      <c r="AM98" s="282" t="s">
        <v>721</v>
      </c>
      <c r="AN98" s="341" t="s">
        <v>795</v>
      </c>
      <c r="AO98" s="282" t="s">
        <v>725</v>
      </c>
      <c r="AP98" s="282" t="s">
        <v>783</v>
      </c>
      <c r="AQ98" s="282" t="s">
        <v>780</v>
      </c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5"/>
      <c r="BF98" s="285"/>
      <c r="BG98" s="286"/>
      <c r="BK98" s="263" t="s">
        <v>755</v>
      </c>
      <c r="BL98" s="263" t="s">
        <v>232</v>
      </c>
      <c r="BM98" s="263" t="s">
        <v>232</v>
      </c>
      <c r="BN98" s="263" t="s">
        <v>756</v>
      </c>
      <c r="BO98" s="263" t="s">
        <v>757</v>
      </c>
      <c r="BP98" s="263" t="s">
        <v>758</v>
      </c>
      <c r="BQ98" s="263" t="s">
        <v>759</v>
      </c>
      <c r="BR98" s="263" t="s">
        <v>724</v>
      </c>
      <c r="BS98" s="264" t="s">
        <v>761</v>
      </c>
      <c r="BT98" s="264" t="s">
        <v>721</v>
      </c>
      <c r="BU98" s="263" t="s">
        <v>760</v>
      </c>
      <c r="BV98" s="263" t="s">
        <v>762</v>
      </c>
      <c r="BW98" s="263" t="s">
        <v>762</v>
      </c>
      <c r="BX98" s="263" t="s">
        <v>798</v>
      </c>
    </row>
    <row r="99" spans="1:76" ht="24.95" customHeight="1">
      <c r="A99" s="161"/>
      <c r="B99" s="392">
        <v>1</v>
      </c>
      <c r="C99" s="395" t="s">
        <v>464</v>
      </c>
      <c r="D99" s="396"/>
      <c r="E99" s="396"/>
      <c r="F99" s="397"/>
      <c r="G99" s="397"/>
      <c r="H99" s="397"/>
      <c r="I99" s="398"/>
      <c r="J99" s="415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7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4"/>
      <c r="AM99" s="386" t="str">
        <f>IF(J99&lt;&gt;"",BT99,"")</f>
        <v/>
      </c>
      <c r="AN99" s="394"/>
      <c r="AO99" s="386" t="str">
        <f>BU99</f>
        <v/>
      </c>
      <c r="AP99" s="386" t="str">
        <f>BW99</f>
        <v/>
      </c>
      <c r="AQ99" s="386" t="str">
        <f>(IF(COUNTA(J99:S110)&lt;&gt;0,CONCATENATE(IF(AND(BV104&gt;=90,BV104&lt;=100),Datos!AR2,IF(AND(BV104&gt;=50,BV104&lt;=89),Datos!AR3,IF(BV104&lt;50,Datos!AR4,"")))," (",BV104,")",),""))</f>
        <v/>
      </c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162"/>
      <c r="BF99" s="162"/>
      <c r="BG99" s="163"/>
      <c r="BK99" s="261">
        <f>IF(X99=Datos!$AJ$2,10,0)</f>
        <v>0</v>
      </c>
      <c r="BL99" s="261">
        <f>IF(Z99=Datos!$AK$2,10,0)</f>
        <v>0</v>
      </c>
      <c r="BM99" s="261">
        <f>IF(AB99=Datos!$AL$2,10,0)</f>
        <v>0</v>
      </c>
      <c r="BN99" s="261">
        <f>IF(AD99=Datos!AM$2,15,0)</f>
        <v>0</v>
      </c>
      <c r="BO99" s="265">
        <f>IF($AF99=Datos!$AN$2,15,IF($AF99=Datos!$AN$3,10,0))</f>
        <v>0</v>
      </c>
      <c r="BP99" s="261">
        <f>IF(AH99=Datos!AO$2,15,0)</f>
        <v>0</v>
      </c>
      <c r="BQ99" s="261">
        <f>IF(AJ99=Datos!$AP$2,15,0)</f>
        <v>0</v>
      </c>
      <c r="BR99" s="265">
        <f>IF($AL99=Datos!$AQ$2,10,IF($AL99=Datos!$AQ$3,5,0))</f>
        <v>0</v>
      </c>
      <c r="BS99" s="261">
        <f>SUM(BK99:BR99)</f>
        <v>0</v>
      </c>
      <c r="BT99" s="261" t="str">
        <f>IF(J99&lt;&gt;"",IF(BS99&gt;=90,Datos!AR$2,IF(AND(BS99&gt;=80,BS99&lt;=89),Datos!AR$3,Datos!AR$4)),"")</f>
        <v/>
      </c>
      <c r="BU99" s="261" t="str">
        <f>IF(AN99&lt;&gt;"",VLOOKUP(AN99,Datos!AV:AW,2,0),"")</f>
        <v/>
      </c>
      <c r="BV99" s="301" t="str">
        <f>IF(AND(BU99&lt;&gt;"",BT99&lt;&gt;""),INDEX($BN$91:$BQ$94,MATCH(BT99,$BN$91:$BN$94,0),MATCH(BU99,$BN$91:$BQ$91,0)),"")</f>
        <v/>
      </c>
      <c r="BW99" s="169" t="str">
        <f>IF(BV99=100,"Fuerte",IF(BV99=50,"Moderado",IF(BV99=0,"Débil","")))</f>
        <v/>
      </c>
      <c r="BX99" s="383" t="str">
        <f>IF(COUNTA(J99:S110)&lt;&gt;0,IF(AND(BV104&gt;=90,BV104&lt;=100),Datos!AR2,IF(AND(BV104&gt;49,BV104&lt;90),Datos!AR3,IF(BV104&lt;50,Datos!AR4,""))),"sin controles")</f>
        <v>sin controles</v>
      </c>
    </row>
    <row r="100" spans="1:76" ht="24.95" customHeight="1">
      <c r="A100" s="161"/>
      <c r="B100" s="392"/>
      <c r="C100" s="395" t="s">
        <v>465</v>
      </c>
      <c r="D100" s="396"/>
      <c r="E100" s="396"/>
      <c r="F100" s="397"/>
      <c r="G100" s="397"/>
      <c r="H100" s="397"/>
      <c r="I100" s="398"/>
      <c r="J100" s="418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20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87"/>
      <c r="AN100" s="394"/>
      <c r="AO100" s="387"/>
      <c r="AP100" s="387"/>
      <c r="AQ100" s="387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162"/>
      <c r="BF100" s="162"/>
      <c r="BG100" s="163"/>
      <c r="BK100" s="261">
        <f>IF(X102=Datos!$AJ$2,10,0)</f>
        <v>0</v>
      </c>
      <c r="BL100" s="169">
        <f>IF(Z102=Datos!$AK$2,10,0)</f>
        <v>0</v>
      </c>
      <c r="BM100" s="169">
        <f>IF(AB102=Datos!$AL$2,10,0)</f>
        <v>0</v>
      </c>
      <c r="BN100" s="169">
        <f>IF(AD102=Datos!AM$2,15,0)</f>
        <v>0</v>
      </c>
      <c r="BO100" s="265">
        <f>IF($AF102=Datos!$AN$2,15,IF($AF102=Datos!$AN$3,10,0))</f>
        <v>0</v>
      </c>
      <c r="BP100" s="169">
        <f>IF(AH102=Datos!AO$2,15,0)</f>
        <v>0</v>
      </c>
      <c r="BQ100" s="169">
        <f>IF(AJ102=Datos!$AP$2,15,0)</f>
        <v>0</v>
      </c>
      <c r="BR100" s="265">
        <f>IF($AL102=Datos!$AQ$2,10,IF($AL102=Datos!$AQ$3,5,0))</f>
        <v>0</v>
      </c>
      <c r="BS100" s="261">
        <f>SUM(BK100:BR100)</f>
        <v>0</v>
      </c>
      <c r="BT100" s="261" t="str">
        <f>IF(J102&lt;&gt;"",IF(BS100&gt;=90,Datos!AR$2,IF(AND(BS100&gt;=80,BS100&lt;=89),Datos!AR$3,Datos!AR$4)),"")</f>
        <v/>
      </c>
      <c r="BU100" s="261" t="str">
        <f>IF(AN102&lt;&gt;"",VLOOKUP(AN102,Datos!AV:AW,2,0),"")</f>
        <v/>
      </c>
      <c r="BV100" s="301" t="str">
        <f>IF(AND(BU100&lt;&gt;"",BT100&lt;&gt;""),INDEX($BN$91:$BQ$94,MATCH(BT100,$BN$91:$BN$94,0),MATCH(BU100,$BN$91:$BQ$91,0)),"")</f>
        <v/>
      </c>
      <c r="BW100" s="169" t="str">
        <f t="shared" ref="BW100:BW102" si="2">IF(BV100=100,"Fuerte",IF(BV100=50,"Moderado",IF(BV100=0,"Débil","")))</f>
        <v/>
      </c>
      <c r="BX100" s="384"/>
    </row>
    <row r="101" spans="1:76" ht="24.95" customHeight="1">
      <c r="A101" s="161"/>
      <c r="B101" s="392"/>
      <c r="C101" s="395" t="s">
        <v>466</v>
      </c>
      <c r="D101" s="396"/>
      <c r="E101" s="396"/>
      <c r="F101" s="397"/>
      <c r="G101" s="397"/>
      <c r="H101" s="397"/>
      <c r="I101" s="398"/>
      <c r="J101" s="421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3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88"/>
      <c r="AN101" s="394"/>
      <c r="AO101" s="388"/>
      <c r="AP101" s="388"/>
      <c r="AQ101" s="387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162"/>
      <c r="BF101" s="162"/>
      <c r="BG101" s="163"/>
      <c r="BK101" s="261">
        <f>IF(X105=Datos!$AJ$2,10,0)</f>
        <v>0</v>
      </c>
      <c r="BL101" s="169">
        <f>IF(Z105=Datos!$AK$2,10,0)</f>
        <v>0</v>
      </c>
      <c r="BM101" s="169">
        <f>IF(AB105=Datos!$AL$2,10,0)</f>
        <v>0</v>
      </c>
      <c r="BN101" s="169">
        <f>IF(AD105=Datos!AM$2,15,0)</f>
        <v>0</v>
      </c>
      <c r="BO101" s="265">
        <f>IF($AF105=Datos!$AN$2,15,IF($AF105=Datos!$AN$3,10,0))</f>
        <v>0</v>
      </c>
      <c r="BP101" s="169">
        <f>IF(AH105=Datos!AO$2,15,0)</f>
        <v>0</v>
      </c>
      <c r="BQ101" s="169">
        <f>IF(AJ105=Datos!$AP$2,15,0)</f>
        <v>0</v>
      </c>
      <c r="BR101" s="265">
        <f>IF($AL105=Datos!$AQ$2,10,IF($AL105=Datos!$AQ$3,5,0))</f>
        <v>0</v>
      </c>
      <c r="BS101" s="261">
        <f>SUM(BK101:BR101)</f>
        <v>0</v>
      </c>
      <c r="BT101" s="261" t="str">
        <f>IF(J105&lt;&gt;"",IF(BS101&gt;=90,Datos!AR$2,IF(AND(BS101&gt;=80,BS101&lt;=89),Datos!AR$3,Datos!AR$4)),"")</f>
        <v/>
      </c>
      <c r="BU101" s="261" t="str">
        <f>IF(AN105&lt;&gt;"",VLOOKUP(AN105,Datos!AV:AW,2,0),"")</f>
        <v/>
      </c>
      <c r="BV101" s="301" t="str">
        <f t="shared" ref="BV101:BV102" si="3">IF(AND(BU101&lt;&gt;"",BT101&lt;&gt;""),INDEX($BN$91:$BQ$94,MATCH(BT101,$BN$91:$BN$94,0),MATCH(BU101,$BN$91:$BQ$91,0)),"")</f>
        <v/>
      </c>
      <c r="BW101" s="169" t="str">
        <f t="shared" si="2"/>
        <v/>
      </c>
      <c r="BX101" s="384"/>
    </row>
    <row r="102" spans="1:76" ht="24.95" customHeight="1">
      <c r="A102" s="161"/>
      <c r="B102" s="392">
        <v>2</v>
      </c>
      <c r="C102" s="395" t="s">
        <v>464</v>
      </c>
      <c r="D102" s="396"/>
      <c r="E102" s="396"/>
      <c r="F102" s="397"/>
      <c r="G102" s="397"/>
      <c r="H102" s="397"/>
      <c r="I102" s="398"/>
      <c r="J102" s="415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7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  <c r="AI102" s="394"/>
      <c r="AJ102" s="394"/>
      <c r="AK102" s="394"/>
      <c r="AL102" s="394"/>
      <c r="AM102" s="386" t="str">
        <f>IF(J102&lt;&gt;"",BT100,"")</f>
        <v/>
      </c>
      <c r="AN102" s="394"/>
      <c r="AO102" s="386" t="str">
        <f>BU100</f>
        <v/>
      </c>
      <c r="AP102" s="386" t="str">
        <f>BW100</f>
        <v/>
      </c>
      <c r="AQ102" s="387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162"/>
      <c r="BF102" s="162"/>
      <c r="BG102" s="163"/>
      <c r="BK102" s="261">
        <f>IF(X108=Datos!$AJ$2,10,0)</f>
        <v>0</v>
      </c>
      <c r="BL102" s="169">
        <f>IF(Z108=Datos!$AK$2,10,0)</f>
        <v>0</v>
      </c>
      <c r="BM102" s="169">
        <f>IF(AB108=Datos!$AL$2,10,0)</f>
        <v>0</v>
      </c>
      <c r="BN102" s="169">
        <f>IF(AD108=Datos!AM$2,15,0)</f>
        <v>0</v>
      </c>
      <c r="BO102" s="265">
        <f>IF($AF108=Datos!$AN$2,15,IF($AF108=Datos!$AN$3,10,0))</f>
        <v>0</v>
      </c>
      <c r="BP102" s="169">
        <f>IF(AH108=Datos!AO$2,15,0)</f>
        <v>0</v>
      </c>
      <c r="BQ102" s="169">
        <f>IF(AJ108=Datos!$AP$2,15,0)</f>
        <v>0</v>
      </c>
      <c r="BR102" s="265">
        <f>IF($AL108=Datos!$AQ$2,10,IF($AL108=Datos!$AQ$3,5,0))</f>
        <v>0</v>
      </c>
      <c r="BS102" s="261">
        <f>SUM(BK102:BR102)</f>
        <v>0</v>
      </c>
      <c r="BT102" s="261" t="str">
        <f>IF(J108&lt;&gt;"",IF(BS102&gt;=90,Datos!AR$2,IF(AND(BS102&gt;=80,BS102&lt;=89),Datos!AR$3,Datos!AR$4)),"")</f>
        <v/>
      </c>
      <c r="BU102" s="261" t="str">
        <f>IF(AN108&lt;&gt;"",VLOOKUP(AN108,Datos!AV:AW,2,0),"")</f>
        <v/>
      </c>
      <c r="BV102" s="301" t="str">
        <f t="shared" si="3"/>
        <v/>
      </c>
      <c r="BW102" s="169" t="str">
        <f t="shared" si="2"/>
        <v/>
      </c>
      <c r="BX102" s="384"/>
    </row>
    <row r="103" spans="1:76" ht="24.95" customHeight="1">
      <c r="A103" s="161"/>
      <c r="B103" s="392"/>
      <c r="C103" s="395" t="s">
        <v>465</v>
      </c>
      <c r="D103" s="396"/>
      <c r="E103" s="396"/>
      <c r="F103" s="397"/>
      <c r="G103" s="397"/>
      <c r="H103" s="397"/>
      <c r="I103" s="398"/>
      <c r="J103" s="418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20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87"/>
      <c r="AN103" s="394"/>
      <c r="AO103" s="387"/>
      <c r="AP103" s="387"/>
      <c r="AQ103" s="387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162"/>
      <c r="BF103" s="162"/>
      <c r="BG103" s="163"/>
      <c r="BK103" s="169"/>
      <c r="BL103" s="169"/>
      <c r="BM103" s="169"/>
      <c r="BN103" s="169"/>
      <c r="BO103" s="266"/>
      <c r="BP103" s="169"/>
      <c r="BQ103" s="169"/>
      <c r="BR103" s="169"/>
      <c r="BS103" s="169"/>
      <c r="BT103" s="169"/>
      <c r="BU103" s="169"/>
      <c r="BV103" s="169"/>
      <c r="BW103" s="169"/>
      <c r="BX103" s="385"/>
    </row>
    <row r="104" spans="1:76" ht="24.95" customHeight="1">
      <c r="A104" s="161"/>
      <c r="B104" s="392"/>
      <c r="C104" s="395" t="s">
        <v>466</v>
      </c>
      <c r="D104" s="396"/>
      <c r="E104" s="396"/>
      <c r="F104" s="397"/>
      <c r="G104" s="397"/>
      <c r="H104" s="397"/>
      <c r="I104" s="398"/>
      <c r="J104" s="421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3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4"/>
      <c r="AK104" s="394"/>
      <c r="AL104" s="394"/>
      <c r="AM104" s="388"/>
      <c r="AN104" s="394"/>
      <c r="AO104" s="388"/>
      <c r="AP104" s="388"/>
      <c r="AQ104" s="387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162"/>
      <c r="BF104" s="162"/>
      <c r="BG104" s="163"/>
      <c r="BU104" s="169" t="s">
        <v>84</v>
      </c>
      <c r="BV104" s="169">
        <f>ROUND(IF(COUNTA(J99:S110)=0,0,SUM(BV99:BV102)/(COUNTA(J99:S110))),1)</f>
        <v>0</v>
      </c>
    </row>
    <row r="105" spans="1:76" ht="24.95" customHeight="1">
      <c r="A105" s="161"/>
      <c r="B105" s="392">
        <v>3</v>
      </c>
      <c r="C105" s="395" t="s">
        <v>464</v>
      </c>
      <c r="D105" s="396"/>
      <c r="E105" s="396"/>
      <c r="F105" s="397"/>
      <c r="G105" s="397"/>
      <c r="H105" s="397"/>
      <c r="I105" s="398"/>
      <c r="J105" s="415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7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86" t="str">
        <f>IF(J105&lt;&gt;"",BT101,"")</f>
        <v/>
      </c>
      <c r="AN105" s="394"/>
      <c r="AO105" s="386" t="str">
        <f>BU101</f>
        <v/>
      </c>
      <c r="AP105" s="386" t="str">
        <f>BW101</f>
        <v/>
      </c>
      <c r="AQ105" s="387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162"/>
      <c r="BF105" s="162"/>
      <c r="BG105" s="163"/>
      <c r="BN105" s="169"/>
      <c r="BO105" s="267" t="s">
        <v>722</v>
      </c>
      <c r="BP105" s="267" t="s">
        <v>723</v>
      </c>
      <c r="BQ105" s="267" t="s">
        <v>745</v>
      </c>
      <c r="BR105" s="13"/>
    </row>
    <row r="106" spans="1:76" ht="24.95" customHeight="1">
      <c r="A106" s="161"/>
      <c r="B106" s="392"/>
      <c r="C106" s="395" t="s">
        <v>465</v>
      </c>
      <c r="D106" s="396"/>
      <c r="E106" s="396"/>
      <c r="F106" s="397"/>
      <c r="G106" s="397"/>
      <c r="H106" s="397"/>
      <c r="I106" s="398"/>
      <c r="J106" s="418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20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87"/>
      <c r="AN106" s="394"/>
      <c r="AO106" s="387"/>
      <c r="AP106" s="387"/>
      <c r="AQ106" s="387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162"/>
      <c r="BF106" s="162"/>
      <c r="BG106" s="163"/>
      <c r="BN106" s="267" t="s">
        <v>722</v>
      </c>
      <c r="BO106" s="169">
        <v>100</v>
      </c>
      <c r="BP106" s="169">
        <v>50</v>
      </c>
      <c r="BQ106" s="169">
        <v>0</v>
      </c>
      <c r="BR106" s="162"/>
    </row>
    <row r="107" spans="1:76" ht="24.95" customHeight="1">
      <c r="A107" s="161"/>
      <c r="B107" s="392"/>
      <c r="C107" s="395" t="s">
        <v>466</v>
      </c>
      <c r="D107" s="396"/>
      <c r="E107" s="396"/>
      <c r="F107" s="397"/>
      <c r="G107" s="397"/>
      <c r="H107" s="397"/>
      <c r="I107" s="398"/>
      <c r="J107" s="421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3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88"/>
      <c r="AN107" s="394"/>
      <c r="AO107" s="388"/>
      <c r="AP107" s="388"/>
      <c r="AQ107" s="387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162"/>
      <c r="BF107" s="162"/>
      <c r="BG107" s="163"/>
      <c r="BN107" s="267" t="s">
        <v>723</v>
      </c>
      <c r="BO107" s="169">
        <v>50</v>
      </c>
      <c r="BP107" s="169">
        <v>50</v>
      </c>
      <c r="BQ107" s="169">
        <v>0</v>
      </c>
      <c r="BR107" s="162"/>
    </row>
    <row r="108" spans="1:76" ht="24.95" customHeight="1">
      <c r="A108" s="161"/>
      <c r="B108" s="392">
        <v>4</v>
      </c>
      <c r="C108" s="395" t="s">
        <v>464</v>
      </c>
      <c r="D108" s="396"/>
      <c r="E108" s="396"/>
      <c r="F108" s="397"/>
      <c r="G108" s="397"/>
      <c r="H108" s="397"/>
      <c r="I108" s="398"/>
      <c r="J108" s="415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7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86" t="str">
        <f>IF(J108&lt;&gt;"",BT102,"")</f>
        <v/>
      </c>
      <c r="AN108" s="394"/>
      <c r="AO108" s="386" t="str">
        <f>BU102</f>
        <v/>
      </c>
      <c r="AP108" s="386" t="str">
        <f>BW102</f>
        <v/>
      </c>
      <c r="AQ108" s="387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162"/>
      <c r="BF108" s="162"/>
      <c r="BG108" s="163"/>
      <c r="BN108" s="267" t="s">
        <v>745</v>
      </c>
      <c r="BO108" s="169">
        <v>0</v>
      </c>
      <c r="BP108" s="169">
        <v>0</v>
      </c>
      <c r="BQ108" s="169">
        <v>0</v>
      </c>
      <c r="BR108" s="162"/>
    </row>
    <row r="109" spans="1:76" ht="24.95" customHeight="1">
      <c r="A109" s="161"/>
      <c r="B109" s="392"/>
      <c r="C109" s="395" t="s">
        <v>465</v>
      </c>
      <c r="D109" s="396"/>
      <c r="E109" s="396"/>
      <c r="F109" s="397"/>
      <c r="G109" s="397"/>
      <c r="H109" s="397"/>
      <c r="I109" s="398"/>
      <c r="J109" s="418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20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  <c r="AI109" s="394"/>
      <c r="AJ109" s="394"/>
      <c r="AK109" s="394"/>
      <c r="AL109" s="394"/>
      <c r="AM109" s="387"/>
      <c r="AN109" s="394"/>
      <c r="AO109" s="387"/>
      <c r="AP109" s="387"/>
      <c r="AQ109" s="387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162"/>
      <c r="BF109" s="162"/>
      <c r="BG109" s="163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</row>
    <row r="110" spans="1:76" ht="24.95" customHeight="1">
      <c r="A110" s="161"/>
      <c r="B110" s="392"/>
      <c r="C110" s="395" t="s">
        <v>466</v>
      </c>
      <c r="D110" s="396"/>
      <c r="E110" s="396"/>
      <c r="F110" s="397"/>
      <c r="G110" s="397"/>
      <c r="H110" s="397"/>
      <c r="I110" s="398"/>
      <c r="J110" s="421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3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  <c r="AI110" s="394"/>
      <c r="AJ110" s="394"/>
      <c r="AK110" s="394"/>
      <c r="AL110" s="394"/>
      <c r="AM110" s="388"/>
      <c r="AN110" s="394"/>
      <c r="AO110" s="388"/>
      <c r="AP110" s="388"/>
      <c r="AQ110" s="388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162"/>
      <c r="BF110" s="162"/>
      <c r="BG110" s="163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</row>
    <row r="111" spans="1:76" s="192" customFormat="1" ht="14.45" customHeight="1">
      <c r="A111" s="166"/>
      <c r="B111" s="164"/>
      <c r="C111" s="164"/>
      <c r="D111" s="176"/>
      <c r="E111" s="176"/>
      <c r="F111" s="176"/>
      <c r="G111" s="17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1"/>
      <c r="U111" s="191"/>
      <c r="V111" s="191"/>
      <c r="W111" s="191"/>
      <c r="X111" s="176"/>
      <c r="Y111" s="176"/>
      <c r="Z111" s="176"/>
      <c r="AA111" s="176"/>
      <c r="AB111" s="176"/>
      <c r="AC111" s="176"/>
      <c r="AD111" s="191"/>
      <c r="AE111" s="191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64"/>
      <c r="BF111" s="164"/>
      <c r="BG111" s="165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</row>
    <row r="112" spans="1:76" s="192" customFormat="1" ht="12.75" customHeight="1">
      <c r="A112" s="166"/>
      <c r="B112" s="164"/>
      <c r="C112" s="164"/>
      <c r="D112" s="176"/>
      <c r="E112" s="176"/>
      <c r="F112" s="176"/>
      <c r="G112" s="17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1"/>
      <c r="U112" s="191"/>
      <c r="V112" s="191"/>
      <c r="W112" s="191"/>
      <c r="X112" s="176"/>
      <c r="Y112" s="176"/>
      <c r="Z112" s="176"/>
      <c r="AA112" s="176"/>
      <c r="AB112" s="176"/>
      <c r="AC112" s="176"/>
      <c r="AD112" s="191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64"/>
      <c r="BF112" s="164"/>
      <c r="BG112" s="165"/>
      <c r="BK112" s="164"/>
      <c r="BL112" s="164"/>
      <c r="BM112" s="164"/>
      <c r="BN112" s="292"/>
      <c r="BO112" s="164"/>
      <c r="BP112" s="164"/>
      <c r="BQ112" s="164"/>
      <c r="BR112" s="164"/>
      <c r="BS112" s="164"/>
      <c r="BT112" s="164"/>
      <c r="BU112" s="164"/>
      <c r="BV112" s="164"/>
      <c r="BW112" s="164"/>
    </row>
    <row r="113" spans="1:79" s="192" customFormat="1" ht="51.75" customHeight="1">
      <c r="A113" s="166"/>
      <c r="B113" s="164"/>
      <c r="C113" s="164"/>
      <c r="D113" s="176"/>
      <c r="E113" s="176"/>
      <c r="F113" s="176"/>
      <c r="G113" s="176"/>
      <c r="P113" s="514" t="s">
        <v>781</v>
      </c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4" t="s">
        <v>782</v>
      </c>
      <c r="AD113" s="514"/>
      <c r="AE113" s="514"/>
      <c r="AF113" s="514"/>
      <c r="AG113" s="514"/>
      <c r="AH113" s="514"/>
      <c r="AI113" s="514"/>
      <c r="AJ113" s="514"/>
      <c r="AK113" s="514"/>
      <c r="AL113" s="514"/>
      <c r="AM113" s="514"/>
      <c r="AN113" s="514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64"/>
      <c r="BF113" s="164"/>
      <c r="BG113" s="165"/>
      <c r="BK113" s="164"/>
      <c r="BL113" s="164"/>
      <c r="BM113" s="164"/>
      <c r="BN113" s="292"/>
      <c r="BO113" s="292"/>
      <c r="BP113" s="292"/>
      <c r="BQ113" s="292"/>
      <c r="BR113" s="292"/>
      <c r="BS113" s="306"/>
      <c r="BT113" s="164"/>
      <c r="BU113" s="164"/>
      <c r="BV113" s="164"/>
      <c r="BW113" s="164"/>
    </row>
    <row r="114" spans="1:79" s="192" customFormat="1" ht="38.25" customHeight="1">
      <c r="A114" s="166"/>
      <c r="B114" s="164"/>
      <c r="C114" s="164"/>
      <c r="D114" s="176"/>
      <c r="E114" s="176"/>
      <c r="F114" s="176"/>
      <c r="G114" s="176"/>
      <c r="P114" s="513" t="str">
        <f>IF(AQ85="","No se identifican controles preventivos",AQ85)</f>
        <v>No se identifican controles preventivos</v>
      </c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3"/>
      <c r="AC114" s="513" t="str">
        <f>IF(AQ99="","No se identifican controles detectivos",AQ99)</f>
        <v>No se identifican controles detectivos</v>
      </c>
      <c r="AD114" s="513"/>
      <c r="AE114" s="513"/>
      <c r="AF114" s="513"/>
      <c r="AG114" s="513"/>
      <c r="AH114" s="513"/>
      <c r="AI114" s="513"/>
      <c r="AJ114" s="513"/>
      <c r="AK114" s="513"/>
      <c r="AL114" s="513"/>
      <c r="AM114" s="513"/>
      <c r="AN114" s="513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64"/>
      <c r="BF114" s="164"/>
      <c r="BG114" s="165"/>
      <c r="BK114" s="164"/>
      <c r="BL114" s="164"/>
      <c r="BM114" s="164"/>
      <c r="BP114" s="307"/>
      <c r="BQ114" s="307"/>
      <c r="BR114" s="307"/>
      <c r="BS114" s="308"/>
      <c r="BT114" s="164"/>
      <c r="BU114" s="164"/>
      <c r="BV114" s="164"/>
      <c r="BW114" s="164"/>
    </row>
    <row r="115" spans="1:79" s="192" customFormat="1" ht="30.75" customHeight="1">
      <c r="A115" s="166"/>
      <c r="B115" s="164"/>
      <c r="C115" s="164"/>
      <c r="D115" s="176"/>
      <c r="E115" s="176"/>
      <c r="F115" s="176"/>
      <c r="G115" s="176"/>
      <c r="BK115" s="164"/>
      <c r="BL115" s="164"/>
      <c r="BM115" s="164"/>
      <c r="BP115" s="164"/>
      <c r="BQ115" s="164"/>
      <c r="BR115" s="164"/>
      <c r="BS115" s="164"/>
      <c r="BT115" s="164"/>
      <c r="BU115" s="164"/>
      <c r="BV115" s="164"/>
      <c r="BW115" s="164"/>
    </row>
    <row r="116" spans="1:79" ht="15.75" thickBot="1">
      <c r="A116" s="186"/>
      <c r="B116" s="187"/>
      <c r="C116" s="187"/>
      <c r="D116" s="187"/>
      <c r="E116" s="187"/>
      <c r="F116" s="187"/>
      <c r="G116" s="187"/>
      <c r="BM116" s="162"/>
      <c r="BN116" s="162"/>
      <c r="BO116" s="441"/>
      <c r="BP116" s="441"/>
      <c r="BQ116" s="441"/>
      <c r="BR116" s="345"/>
      <c r="BS116" s="162"/>
      <c r="BT116" s="162"/>
      <c r="BU116" s="162"/>
      <c r="BV116" s="162"/>
      <c r="BW116" s="162"/>
    </row>
    <row r="117" spans="1:79" ht="32.450000000000003" customHeight="1" thickBot="1">
      <c r="A117" s="389" t="s">
        <v>460</v>
      </c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  <c r="BG117" s="391"/>
      <c r="BM117" s="162"/>
      <c r="BN117" s="162"/>
      <c r="BO117" s="13"/>
      <c r="BP117" s="13"/>
      <c r="BQ117" s="13"/>
      <c r="BR117" s="13"/>
      <c r="BS117" s="346"/>
      <c r="BT117" s="162"/>
      <c r="BU117" s="162"/>
      <c r="BV117" s="162"/>
      <c r="BW117" s="162"/>
    </row>
    <row r="118" spans="1:79" ht="38.25" customHeight="1">
      <c r="A118" s="347"/>
      <c r="B118" s="348"/>
      <c r="C118" s="348"/>
      <c r="D118" s="348"/>
      <c r="E118" s="348"/>
      <c r="F118" s="348"/>
      <c r="G118" s="348"/>
      <c r="H118" s="348"/>
      <c r="I118" s="348"/>
      <c r="J118" s="348"/>
      <c r="K118" s="8"/>
      <c r="L118" s="8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M118" s="382"/>
      <c r="BN118" s="13"/>
      <c r="BO118" s="162"/>
      <c r="BP118" s="162"/>
      <c r="BQ118" s="162"/>
      <c r="BR118" s="162"/>
      <c r="BS118" s="162"/>
      <c r="BT118" s="162"/>
      <c r="BU118" s="8"/>
      <c r="BV118" s="162"/>
      <c r="BW118" s="162"/>
    </row>
    <row r="119" spans="1:79" ht="31.5" customHeight="1">
      <c r="A119" s="347"/>
      <c r="C119" s="401" t="s">
        <v>85</v>
      </c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  <c r="P119" s="402"/>
      <c r="Q119" s="402"/>
      <c r="R119" s="403"/>
      <c r="S119" s="162"/>
      <c r="T119" s="162"/>
      <c r="U119" s="162"/>
      <c r="V119" s="162"/>
      <c r="W119" s="162"/>
      <c r="X119" s="162"/>
      <c r="Y119" s="162"/>
      <c r="Z119" s="193" t="str">
        <f>CONCATENATE("Los controles actualmente implementados le permiten disminuir ",G121," niveles en la probabilidad de ocurrencia del riesgo")</f>
        <v>Los controles actualmente implementados le permiten disminuir 0 niveles en la probabilidad de ocurrencia del riesgo</v>
      </c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63"/>
      <c r="BM119" s="382"/>
      <c r="BN119" s="352" t="s">
        <v>799</v>
      </c>
      <c r="BO119" s="352">
        <f>IF(BX85="Fuerte",2,IF(BX85="Moderado",1,0))</f>
        <v>0</v>
      </c>
      <c r="BP119" s="162"/>
      <c r="BQ119" s="162"/>
      <c r="BR119" s="162"/>
      <c r="BS119" s="162"/>
      <c r="BT119" s="162"/>
      <c r="BU119" s="13"/>
      <c r="BV119" s="162"/>
      <c r="BW119" s="162"/>
    </row>
    <row r="120" spans="1:79" ht="30">
      <c r="A120" s="347"/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162"/>
      <c r="T120" s="162"/>
      <c r="U120" s="162"/>
      <c r="V120" s="162"/>
      <c r="W120" s="162"/>
      <c r="X120" s="162"/>
      <c r="Y120" s="162"/>
      <c r="Z120" s="193" t="str">
        <f>CONCATENATE("Los controles actualmente implementados le permiten disminuir ",Q121," niveles en el impacto del riesgo")</f>
        <v>Los controles actualmente implementados le permiten disminuir 0 niveles en el impacto del riesgo</v>
      </c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M120" s="382"/>
      <c r="BN120" s="352" t="s">
        <v>800</v>
      </c>
      <c r="BO120" s="352">
        <f>IF(BX99="Fuerte",2,IF(BX99="Moderado",1,0))</f>
        <v>0</v>
      </c>
      <c r="BP120" s="162"/>
      <c r="BQ120" s="162"/>
      <c r="BR120" s="162"/>
      <c r="BS120" s="162"/>
      <c r="BT120" s="162"/>
      <c r="BU120" s="162"/>
      <c r="BV120" s="162"/>
      <c r="BW120" s="162"/>
    </row>
    <row r="121" spans="1:79">
      <c r="A121" s="347"/>
      <c r="B121" s="437" t="s">
        <v>79</v>
      </c>
      <c r="C121" s="384"/>
      <c r="D121" s="384"/>
      <c r="E121" s="384"/>
      <c r="F121" s="384"/>
      <c r="G121" s="344">
        <f>BO119</f>
        <v>0</v>
      </c>
      <c r="H121" s="194"/>
      <c r="I121" s="162"/>
      <c r="J121" s="162"/>
      <c r="K121" s="162"/>
      <c r="L121" s="438" t="s">
        <v>78</v>
      </c>
      <c r="M121" s="438"/>
      <c r="N121" s="438"/>
      <c r="O121" s="438"/>
      <c r="P121" s="437"/>
      <c r="Q121" s="515">
        <f>IF( AK13=1,0,BO120)</f>
        <v>0</v>
      </c>
      <c r="R121" s="515"/>
      <c r="S121" s="162"/>
      <c r="T121" s="162"/>
      <c r="U121" s="162"/>
      <c r="V121" s="162"/>
      <c r="W121" s="162"/>
      <c r="X121" s="162"/>
      <c r="Y121" s="162"/>
      <c r="Z121" s="235" t="str">
        <f>IF($AK13=1," Recuerde que para los riesgos de corrrupcion el impacto no disminuye","")</f>
        <v/>
      </c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M121" s="162"/>
      <c r="BN121" s="13"/>
      <c r="BO121" s="162"/>
      <c r="BP121" s="162"/>
      <c r="BQ121" s="162"/>
      <c r="BR121" s="162"/>
      <c r="BS121" s="162"/>
      <c r="BT121" s="162"/>
      <c r="BU121" s="162"/>
      <c r="BV121" s="162"/>
      <c r="BW121" s="162"/>
    </row>
    <row r="122" spans="1:79">
      <c r="A122" s="347"/>
      <c r="B122" s="348"/>
      <c r="C122" s="348"/>
      <c r="D122" s="348"/>
      <c r="E122" s="348"/>
      <c r="F122" s="348"/>
      <c r="G122" s="348"/>
      <c r="H122" s="348"/>
      <c r="I122" s="348"/>
      <c r="J122" s="348"/>
      <c r="K122" s="8"/>
      <c r="L122" s="8"/>
      <c r="M122" s="162"/>
      <c r="N122" s="162"/>
      <c r="O122" s="162"/>
      <c r="P122" s="162"/>
      <c r="Q122" s="162"/>
      <c r="R122" s="162"/>
      <c r="S122" s="162"/>
      <c r="T122" s="162"/>
      <c r="U122" s="354"/>
      <c r="V122" s="354"/>
      <c r="W122" s="354"/>
      <c r="X122" s="354"/>
      <c r="Y122" s="354"/>
      <c r="Z122" s="354"/>
      <c r="AA122" s="354"/>
      <c r="AB122" s="162"/>
      <c r="AC122" s="162"/>
      <c r="AD122" s="162"/>
      <c r="AE122" s="354"/>
      <c r="AF122" s="354"/>
      <c r="AG122" s="354"/>
      <c r="AH122" s="354"/>
      <c r="AI122" s="354"/>
      <c r="AJ122" s="354"/>
      <c r="AK122" s="354"/>
      <c r="AL122" s="354"/>
      <c r="AM122" s="162"/>
      <c r="AN122" s="162"/>
      <c r="BB122" s="162"/>
      <c r="BC122" s="162"/>
      <c r="BD122" s="162"/>
      <c r="BE122" s="162"/>
      <c r="BF122" s="162"/>
      <c r="BG122" s="163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</row>
    <row r="123" spans="1:79">
      <c r="A123" s="347"/>
      <c r="B123" s="348"/>
      <c r="C123" s="348"/>
      <c r="D123" s="348"/>
      <c r="E123" s="348"/>
      <c r="F123" s="348"/>
      <c r="G123" s="348"/>
      <c r="H123" s="348"/>
      <c r="I123" s="348"/>
      <c r="J123" s="348"/>
      <c r="K123" s="8"/>
      <c r="L123" s="8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BB123" s="162"/>
      <c r="BC123" s="162"/>
      <c r="BD123" s="162"/>
      <c r="BE123" s="162"/>
      <c r="BF123" s="162"/>
      <c r="BG123" s="163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</row>
    <row r="124" spans="1:79">
      <c r="A124" s="347"/>
      <c r="B124" s="348"/>
      <c r="C124" s="348"/>
      <c r="D124" s="348"/>
      <c r="E124" s="348"/>
      <c r="F124" s="348"/>
      <c r="G124" s="348"/>
      <c r="H124" s="348"/>
      <c r="I124" s="348"/>
      <c r="J124" s="348"/>
      <c r="K124" s="8"/>
      <c r="L124" s="8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BB124" s="162"/>
      <c r="BC124" s="162"/>
      <c r="BD124" s="162"/>
      <c r="BE124" s="162"/>
      <c r="BF124" s="162"/>
      <c r="BG124" s="163"/>
    </row>
    <row r="125" spans="1:79" ht="14.45" customHeight="1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404" t="s">
        <v>50</v>
      </c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346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</row>
    <row r="126" spans="1:79">
      <c r="A126" s="161"/>
      <c r="B126" s="162"/>
      <c r="C126" s="162"/>
      <c r="D126" s="405" t="s">
        <v>51</v>
      </c>
      <c r="E126" s="405"/>
      <c r="F126" s="405"/>
      <c r="G126" s="405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4"/>
      <c r="S126" s="164"/>
      <c r="T126" s="164"/>
      <c r="U126" s="164"/>
      <c r="V126" s="164"/>
      <c r="W126" s="164"/>
      <c r="X126" s="162"/>
      <c r="Y126" s="162"/>
      <c r="Z126" s="13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</row>
    <row r="127" spans="1:79" ht="14.45" customHeight="1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408"/>
      <c r="S127" s="408"/>
      <c r="T127" s="408"/>
      <c r="U127" s="408"/>
      <c r="V127" s="408"/>
      <c r="W127" s="408"/>
      <c r="X127" s="162"/>
      <c r="Y127" s="162"/>
      <c r="Z127" s="162"/>
      <c r="AA127" s="162"/>
      <c r="AB127" s="413" t="s">
        <v>49</v>
      </c>
      <c r="AC127" s="414"/>
      <c r="AD127" s="414"/>
      <c r="AE127" s="414"/>
      <c r="AF127" s="414"/>
      <c r="AG127" s="414"/>
      <c r="AH127" s="414"/>
      <c r="AI127" s="414"/>
      <c r="AJ127" s="414"/>
      <c r="AK127" s="424"/>
      <c r="AL127" s="345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M127" s="508" t="s">
        <v>88</v>
      </c>
      <c r="BN127" s="508"/>
      <c r="BO127" s="508"/>
      <c r="BU127" s="162"/>
      <c r="BV127" s="162"/>
      <c r="BW127" s="162"/>
      <c r="BX127" s="162"/>
      <c r="BY127" s="162"/>
      <c r="BZ127" s="162"/>
      <c r="CA127" s="162"/>
    </row>
    <row r="128" spans="1:79" ht="14.45" customHeight="1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408"/>
      <c r="S128" s="408"/>
      <c r="T128" s="408"/>
      <c r="U128" s="408"/>
      <c r="V128" s="408"/>
      <c r="W128" s="408"/>
      <c r="X128" s="162"/>
      <c r="Y128" s="162"/>
      <c r="Z128" s="162"/>
      <c r="AA128" s="162"/>
      <c r="AB128" s="406">
        <v>1</v>
      </c>
      <c r="AC128" s="406"/>
      <c r="AD128" s="406">
        <v>2</v>
      </c>
      <c r="AE128" s="406"/>
      <c r="AF128" s="406">
        <v>3</v>
      </c>
      <c r="AG128" s="406"/>
      <c r="AH128" s="406">
        <v>4</v>
      </c>
      <c r="AI128" s="406"/>
      <c r="AJ128" s="406">
        <v>5</v>
      </c>
      <c r="AK128" s="406"/>
      <c r="AL128" s="345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M128" s="508"/>
      <c r="BN128" s="508"/>
      <c r="BO128" s="508"/>
      <c r="BP128" s="168"/>
      <c r="BQ128" s="168"/>
      <c r="BR128" s="168"/>
      <c r="BS128" s="168"/>
      <c r="BT128" s="168"/>
      <c r="BU128" s="441"/>
      <c r="BV128" s="441"/>
      <c r="BW128" s="162"/>
      <c r="BX128" s="162"/>
      <c r="BY128" s="162"/>
      <c r="BZ128" s="162"/>
      <c r="CA128" s="162"/>
    </row>
    <row r="129" spans="1:79" ht="14.45" customHeight="1">
      <c r="A129" s="161"/>
      <c r="B129" s="162"/>
      <c r="C129" s="162"/>
      <c r="D129" s="162"/>
      <c r="E129" s="409" t="s">
        <v>82</v>
      </c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162"/>
      <c r="R129" s="408"/>
      <c r="S129" s="408"/>
      <c r="T129" s="408"/>
      <c r="U129" s="408"/>
      <c r="V129" s="408"/>
      <c r="W129" s="408"/>
      <c r="X129" s="162"/>
      <c r="Y129" s="162"/>
      <c r="Z129" s="504" t="s">
        <v>48</v>
      </c>
      <c r="AA129" s="437">
        <v>1</v>
      </c>
      <c r="AB129" s="478" t="str">
        <f>IF(AND($AA$129=$BN$129,AB$128=$BN$130),"R2","")</f>
        <v/>
      </c>
      <c r="AC129" s="479"/>
      <c r="AD129" s="478" t="str">
        <f>IF(AND($AA$129=$BN$129,AD$128=$BN$130),"R2","")</f>
        <v/>
      </c>
      <c r="AE129" s="479"/>
      <c r="AF129" s="482" t="str">
        <f>IF(AND($AA$129=$BN$129,AF$128=$BN$130),"R2","")</f>
        <v/>
      </c>
      <c r="AG129" s="483"/>
      <c r="AH129" s="463" t="str">
        <f>IF(AND($AA$129=$BN$129,AH$128=$BN$130),"R2","")</f>
        <v/>
      </c>
      <c r="AI129" s="464"/>
      <c r="AJ129" s="470" t="str">
        <f>IF(AND($AA$129=$BN$129,AJ$128=$BN$130),"R2","")</f>
        <v/>
      </c>
      <c r="AK129" s="471"/>
      <c r="AL129" s="309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M129" s="160" t="s">
        <v>79</v>
      </c>
      <c r="BN129" s="169" t="str">
        <f>IF(AND($AK$13&lt;&gt;"",$I$51&lt;&gt;""),(INDEX($BM$132:$BP$138,MATCH($BN$49,$BM$132:$BM$138,0),MATCH($G$121,$BM$133:$BP$133,0))),"")</f>
        <v/>
      </c>
      <c r="BO129" s="169" t="str">
        <f>IF(AND($AK$13&lt;&gt;"",$I$51&lt;&gt;""),VLOOKUP(BN129,Datos!A:L,12,0),"")</f>
        <v/>
      </c>
      <c r="BU129" s="441"/>
      <c r="BV129" s="441"/>
      <c r="BW129" s="162"/>
      <c r="BX129" s="162"/>
      <c r="BY129" s="162"/>
      <c r="BZ129" s="162"/>
      <c r="CA129" s="162"/>
    </row>
    <row r="130" spans="1:79" ht="14.45" customHeight="1">
      <c r="A130" s="161"/>
      <c r="B130" s="162"/>
      <c r="C130" s="162"/>
      <c r="D130" s="162"/>
      <c r="E130" s="162"/>
      <c r="F130" s="162"/>
      <c r="G130" s="162"/>
      <c r="H130" s="162"/>
      <c r="I130" s="162"/>
      <c r="J130" s="180"/>
      <c r="K130" s="181"/>
      <c r="L130" s="181"/>
      <c r="M130" s="181"/>
      <c r="N130" s="181"/>
      <c r="O130" s="181"/>
      <c r="P130" s="182"/>
      <c r="Q130" s="162"/>
      <c r="R130" s="408"/>
      <c r="S130" s="408"/>
      <c r="T130" s="408"/>
      <c r="U130" s="408"/>
      <c r="V130" s="408"/>
      <c r="W130" s="408"/>
      <c r="X130" s="162"/>
      <c r="Y130" s="162"/>
      <c r="Z130" s="505"/>
      <c r="AA130" s="437"/>
      <c r="AB130" s="480"/>
      <c r="AC130" s="481"/>
      <c r="AD130" s="480"/>
      <c r="AE130" s="481"/>
      <c r="AF130" s="484"/>
      <c r="AG130" s="485"/>
      <c r="AH130" s="465"/>
      <c r="AI130" s="466"/>
      <c r="AJ130" s="472"/>
      <c r="AK130" s="473"/>
      <c r="AL130" s="309"/>
      <c r="AM130" s="162"/>
      <c r="AN130" s="407" t="s">
        <v>405</v>
      </c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162"/>
      <c r="BB130" s="162"/>
      <c r="BC130" s="162"/>
      <c r="BD130" s="162"/>
      <c r="BE130" s="162"/>
      <c r="BF130" s="162"/>
      <c r="BG130" s="163"/>
      <c r="BM130" s="160" t="s">
        <v>78</v>
      </c>
      <c r="BN130" s="169" t="str">
        <f>IF(AND($AK$13&lt;&gt;"",J66&lt;&gt;""),(INDEX($BM$132:$BP$138,MATCH($BN$50,$BM$132:$BM$138,0),MATCH($Q$121,$BM$133:$BP$133,0))),"")</f>
        <v/>
      </c>
      <c r="BO130" s="169" t="str">
        <f>IF(AND($AK$13&lt;&gt;"",$J$66&lt;&gt;""),VLOOKUP(BN130,Datos!A:R,18,0),"")</f>
        <v/>
      </c>
      <c r="BU130" s="162"/>
      <c r="BV130" s="162"/>
      <c r="BW130" s="162"/>
      <c r="BX130" s="162"/>
      <c r="BY130" s="162"/>
      <c r="BZ130" s="162"/>
      <c r="CA130" s="162"/>
    </row>
    <row r="131" spans="1:79" ht="14.25" customHeight="1">
      <c r="A131" s="161"/>
      <c r="B131" s="162"/>
      <c r="C131" s="162"/>
      <c r="D131" s="162"/>
      <c r="E131" s="162"/>
      <c r="F131" s="162"/>
      <c r="G131" s="162"/>
      <c r="H131" s="162"/>
      <c r="I131" s="162"/>
      <c r="J131" s="512" t="str">
        <f>BO129</f>
        <v/>
      </c>
      <c r="K131" s="512"/>
      <c r="L131" s="512"/>
      <c r="M131" s="512"/>
      <c r="N131" s="512"/>
      <c r="O131" s="512"/>
      <c r="P131" s="512"/>
      <c r="Q131" s="162"/>
      <c r="R131" s="408"/>
      <c r="S131" s="408"/>
      <c r="T131" s="408"/>
      <c r="U131" s="408"/>
      <c r="V131" s="408"/>
      <c r="W131" s="408"/>
      <c r="X131" s="162"/>
      <c r="Y131" s="162"/>
      <c r="Z131" s="505"/>
      <c r="AA131" s="437">
        <v>2</v>
      </c>
      <c r="AB131" s="478" t="str">
        <f>IF(AND($AA$131=$BN$129,AB$128=$BN$130),"R2","")</f>
        <v/>
      </c>
      <c r="AC131" s="479"/>
      <c r="AD131" s="478" t="str">
        <f>IF(AND($AA$131=$BN$129,AD$128=$BN$130),"R2","")</f>
        <v/>
      </c>
      <c r="AE131" s="479"/>
      <c r="AF131" s="482" t="str">
        <f>IF(AND($AA$131=$BN$129,AF$128=$BN$130),"R2","")</f>
        <v/>
      </c>
      <c r="AG131" s="483"/>
      <c r="AH131" s="463" t="str">
        <f>IF(AND($AA$131=$BN$129,AH$128=$BN$130),"R2","")</f>
        <v/>
      </c>
      <c r="AI131" s="464"/>
      <c r="AJ131" s="470" t="str">
        <f>IF(AND($AA$131=$BN$129,AJ$128=$BN$130),"R2","")</f>
        <v/>
      </c>
      <c r="AK131" s="471"/>
      <c r="AL131" s="309"/>
      <c r="AM131" s="162"/>
      <c r="AN131" s="486" t="str">
        <f>IF($V$13&lt;&gt;"",(INDEX($BM$52:$BT$57,MATCH($BO$129,$BM$52:$BM$57,0),MATCH($BO$130,$BM$52:$BT$52,0))),"")</f>
        <v/>
      </c>
      <c r="AO131" s="487"/>
      <c r="AP131" s="487"/>
      <c r="AQ131" s="487"/>
      <c r="AR131" s="487"/>
      <c r="AS131" s="487"/>
      <c r="AT131" s="487"/>
      <c r="AU131" s="487"/>
      <c r="AV131" s="487"/>
      <c r="AW131" s="487"/>
      <c r="AX131" s="487"/>
      <c r="AY131" s="487"/>
      <c r="AZ131" s="488"/>
      <c r="BA131" s="162"/>
      <c r="BB131" s="162"/>
      <c r="BC131" s="162"/>
      <c r="BD131" s="162"/>
      <c r="BE131" s="162"/>
      <c r="BF131" s="162"/>
      <c r="BG131" s="163"/>
      <c r="BN131" s="162"/>
      <c r="BO131" s="162"/>
      <c r="BU131" s="162"/>
      <c r="BV131" s="162"/>
      <c r="BW131" s="162"/>
      <c r="BX131" s="162"/>
      <c r="BY131" s="162"/>
      <c r="BZ131" s="162"/>
      <c r="CA131" s="162"/>
    </row>
    <row r="132" spans="1:79" ht="14.45" customHeight="1">
      <c r="A132" s="161"/>
      <c r="B132" s="162"/>
      <c r="C132" s="162"/>
      <c r="D132" s="162"/>
      <c r="E132" s="162"/>
      <c r="F132" s="162"/>
      <c r="G132" s="162"/>
      <c r="H132" s="162"/>
      <c r="I132" s="162"/>
      <c r="J132" s="184"/>
      <c r="K132" s="179"/>
      <c r="L132" s="179"/>
      <c r="M132" s="179"/>
      <c r="N132" s="179"/>
      <c r="O132" s="179"/>
      <c r="P132" s="185"/>
      <c r="Q132" s="162"/>
      <c r="R132" s="164"/>
      <c r="S132" s="164"/>
      <c r="T132" s="164"/>
      <c r="U132" s="164"/>
      <c r="V132" s="164"/>
      <c r="W132" s="164"/>
      <c r="X132" s="162"/>
      <c r="Y132" s="162"/>
      <c r="Z132" s="505"/>
      <c r="AA132" s="437"/>
      <c r="AB132" s="480"/>
      <c r="AC132" s="481"/>
      <c r="AD132" s="480"/>
      <c r="AE132" s="481"/>
      <c r="AF132" s="484"/>
      <c r="AG132" s="485"/>
      <c r="AH132" s="465"/>
      <c r="AI132" s="466"/>
      <c r="AJ132" s="472"/>
      <c r="AK132" s="473"/>
      <c r="AL132" s="309"/>
      <c r="AM132" s="162"/>
      <c r="AN132" s="489"/>
      <c r="AO132" s="490"/>
      <c r="AP132" s="490"/>
      <c r="AQ132" s="490"/>
      <c r="AR132" s="490"/>
      <c r="AS132" s="490"/>
      <c r="AT132" s="490"/>
      <c r="AU132" s="490"/>
      <c r="AV132" s="490"/>
      <c r="AW132" s="490"/>
      <c r="AX132" s="490"/>
      <c r="AY132" s="490"/>
      <c r="AZ132" s="491"/>
      <c r="BE132" s="162"/>
      <c r="BF132" s="162"/>
      <c r="BG132" s="163"/>
      <c r="BM132" s="195"/>
      <c r="BN132" s="509" t="s">
        <v>86</v>
      </c>
      <c r="BO132" s="510"/>
      <c r="BP132" s="511"/>
      <c r="BU132" s="162"/>
      <c r="BV132" s="162"/>
      <c r="BW132" s="162"/>
      <c r="BX132" s="162"/>
      <c r="BY132" s="162"/>
      <c r="BZ132" s="162"/>
      <c r="CA132" s="162"/>
    </row>
    <row r="133" spans="1:79" ht="14.45" customHeight="1">
      <c r="A133" s="161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278"/>
      <c r="S133" s="278"/>
      <c r="T133" s="164"/>
      <c r="U133" s="164"/>
      <c r="V133" s="164"/>
      <c r="W133" s="164"/>
      <c r="X133" s="162"/>
      <c r="Y133" s="162"/>
      <c r="Z133" s="505"/>
      <c r="AA133" s="437">
        <v>3</v>
      </c>
      <c r="AB133" s="478" t="str">
        <f>IF(AND($AA$133=$BN$129,AB$128=$BN$130),"R2","")</f>
        <v/>
      </c>
      <c r="AC133" s="479"/>
      <c r="AD133" s="482" t="str">
        <f>IF(AND($AA$133=$BN$129,AD$128=$BN$130),"R2","")</f>
        <v/>
      </c>
      <c r="AE133" s="483"/>
      <c r="AF133" s="463" t="str">
        <f>IF(AND($AA$133=$BN$129,AF$128=$BN$130),"R2","")</f>
        <v/>
      </c>
      <c r="AG133" s="464"/>
      <c r="AH133" s="470" t="str">
        <f>IF(AND($AA$133=$BN$129,AH$128=$BN$130),"R2","")</f>
        <v/>
      </c>
      <c r="AI133" s="471"/>
      <c r="AJ133" s="470" t="str">
        <f>IF(AND($AA$133=$BN$129,AJ$128=$BN$130),"R2","")</f>
        <v/>
      </c>
      <c r="AK133" s="471"/>
      <c r="AL133" s="309"/>
      <c r="AM133" s="162"/>
      <c r="AN133" s="162"/>
      <c r="AO133" s="162"/>
      <c r="AP133" s="162"/>
      <c r="AQ133" s="162"/>
      <c r="AR133" s="162"/>
      <c r="BE133" s="162"/>
      <c r="BF133" s="162"/>
      <c r="BG133" s="163"/>
      <c r="BM133" s="342" t="s">
        <v>87</v>
      </c>
      <c r="BN133" s="342">
        <v>0</v>
      </c>
      <c r="BO133" s="342">
        <v>1</v>
      </c>
      <c r="BP133" s="342">
        <v>2</v>
      </c>
      <c r="BQ133" s="170"/>
      <c r="BR133" s="162"/>
      <c r="BS133" s="162"/>
      <c r="BT133" s="162"/>
    </row>
    <row r="134" spans="1:79" ht="14.45" customHeight="1">
      <c r="A134" s="161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408"/>
      <c r="S134" s="408"/>
      <c r="T134" s="408"/>
      <c r="U134" s="408"/>
      <c r="V134" s="408"/>
      <c r="W134" s="408"/>
      <c r="X134" s="162"/>
      <c r="Y134" s="162"/>
      <c r="Z134" s="505"/>
      <c r="AA134" s="437"/>
      <c r="AB134" s="480"/>
      <c r="AC134" s="481"/>
      <c r="AD134" s="484"/>
      <c r="AE134" s="485"/>
      <c r="AF134" s="465"/>
      <c r="AG134" s="466"/>
      <c r="AH134" s="472"/>
      <c r="AI134" s="473"/>
      <c r="AJ134" s="472"/>
      <c r="AK134" s="473"/>
      <c r="AL134" s="309"/>
      <c r="AM134" s="162"/>
      <c r="AN134" s="162"/>
      <c r="AO134" s="162"/>
      <c r="AP134" s="162"/>
      <c r="AQ134" s="162"/>
      <c r="AR134" s="162"/>
      <c r="BE134" s="162"/>
      <c r="BF134" s="162"/>
      <c r="BG134" s="163"/>
      <c r="BM134" s="342">
        <v>1</v>
      </c>
      <c r="BN134" s="342">
        <v>1</v>
      </c>
      <c r="BO134" s="342">
        <v>1</v>
      </c>
      <c r="BP134" s="342">
        <v>1</v>
      </c>
      <c r="BQ134" s="170"/>
      <c r="BR134" s="162"/>
      <c r="BS134" s="162"/>
      <c r="BT134" s="162"/>
    </row>
    <row r="135" spans="1:79" ht="14.4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408"/>
      <c r="S135" s="408"/>
      <c r="T135" s="408"/>
      <c r="U135" s="408"/>
      <c r="V135" s="408"/>
      <c r="W135" s="408"/>
      <c r="X135" s="162"/>
      <c r="Y135" s="162"/>
      <c r="Z135" s="505"/>
      <c r="AA135" s="437">
        <v>4</v>
      </c>
      <c r="AB135" s="482" t="str">
        <f>IF(AND($AA$135=$BN$129,AB$128=$BN$130),"R2","")</f>
        <v/>
      </c>
      <c r="AC135" s="483"/>
      <c r="AD135" s="463" t="str">
        <f>IF(AND($AA$135=$BN$129,AD$128=$BN$130),"R2","")</f>
        <v/>
      </c>
      <c r="AE135" s="464"/>
      <c r="AF135" s="463" t="str">
        <f>IF(AND($AA$135=$BN$129,AF$128=$BN$130),"R2","")</f>
        <v/>
      </c>
      <c r="AG135" s="464"/>
      <c r="AH135" s="470" t="str">
        <f>IF(AND($AA$135=$BN$129,AH$128=$BN$130),"R2","")</f>
        <v/>
      </c>
      <c r="AI135" s="471"/>
      <c r="AJ135" s="470" t="str">
        <f>IF(AND($AA$135=$BN$129,AJ$128=$BN$130),"R2","")</f>
        <v/>
      </c>
      <c r="AK135" s="471"/>
      <c r="AL135" s="309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3"/>
      <c r="BM135" s="342">
        <v>2</v>
      </c>
      <c r="BN135" s="342">
        <v>2</v>
      </c>
      <c r="BO135" s="342">
        <v>1</v>
      </c>
      <c r="BP135" s="342">
        <v>1</v>
      </c>
      <c r="BQ135" s="170"/>
      <c r="BR135" s="162"/>
      <c r="BS135" s="162"/>
      <c r="BT135" s="162"/>
    </row>
    <row r="136" spans="1:79" ht="14.45" customHeight="1">
      <c r="A136" s="161"/>
      <c r="B136" s="162"/>
      <c r="C136" s="162"/>
      <c r="D136" s="162"/>
      <c r="E136" s="197" t="s">
        <v>83</v>
      </c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62"/>
      <c r="R136" s="408"/>
      <c r="S136" s="408"/>
      <c r="T136" s="408"/>
      <c r="U136" s="408"/>
      <c r="V136" s="408"/>
      <c r="W136" s="408"/>
      <c r="X136" s="162"/>
      <c r="Y136" s="162"/>
      <c r="Z136" s="505"/>
      <c r="AA136" s="437"/>
      <c r="AB136" s="484"/>
      <c r="AC136" s="485"/>
      <c r="AD136" s="465"/>
      <c r="AE136" s="466"/>
      <c r="AF136" s="465"/>
      <c r="AG136" s="466"/>
      <c r="AH136" s="472"/>
      <c r="AI136" s="473"/>
      <c r="AJ136" s="472"/>
      <c r="AK136" s="473"/>
      <c r="AL136" s="309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3"/>
      <c r="BM136" s="342">
        <v>3</v>
      </c>
      <c r="BN136" s="342">
        <v>3</v>
      </c>
      <c r="BO136" s="342">
        <v>2</v>
      </c>
      <c r="BP136" s="342">
        <v>1</v>
      </c>
      <c r="BQ136" s="170"/>
      <c r="BR136" s="162"/>
      <c r="BS136" s="162"/>
      <c r="BT136" s="162"/>
    </row>
    <row r="137" spans="1:79" ht="14.45" customHeight="1">
      <c r="A137" s="161"/>
      <c r="B137" s="162"/>
      <c r="C137" s="162"/>
      <c r="D137" s="162"/>
      <c r="E137" s="162"/>
      <c r="F137" s="162"/>
      <c r="G137" s="162"/>
      <c r="H137" s="162"/>
      <c r="I137" s="162"/>
      <c r="J137" s="173"/>
      <c r="K137" s="174"/>
      <c r="L137" s="174"/>
      <c r="M137" s="174"/>
      <c r="N137" s="174"/>
      <c r="O137" s="174"/>
      <c r="P137" s="175"/>
      <c r="Q137" s="198"/>
      <c r="R137" s="408"/>
      <c r="S137" s="408"/>
      <c r="T137" s="408"/>
      <c r="U137" s="408"/>
      <c r="V137" s="408"/>
      <c r="W137" s="408"/>
      <c r="X137" s="162"/>
      <c r="Y137" s="162"/>
      <c r="Z137" s="505"/>
      <c r="AA137" s="437">
        <v>5</v>
      </c>
      <c r="AB137" s="463" t="str">
        <f>IF(AND($AA$137=$BN$129,AB$128=$BN$130),"R2","")</f>
        <v/>
      </c>
      <c r="AC137" s="464"/>
      <c r="AD137" s="463" t="str">
        <f>IF(AND($AA$137=$BN$129,AD$128=$BN$130),"R2","")</f>
        <v/>
      </c>
      <c r="AE137" s="464"/>
      <c r="AF137" s="470" t="str">
        <f>IF(AND($AA$137=$BN$129,AF$128=$BN$130),"R2","")</f>
        <v/>
      </c>
      <c r="AG137" s="471"/>
      <c r="AH137" s="470" t="str">
        <f>IF(AND($AA$137=$BN$129,AH$128=$BN$130),"R2","")</f>
        <v/>
      </c>
      <c r="AI137" s="471"/>
      <c r="AJ137" s="470" t="str">
        <f>IF(AND($AA$137=$BN$129,AJ$128=$BN$130),"R2","")</f>
        <v/>
      </c>
      <c r="AK137" s="471"/>
      <c r="AL137" s="309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3"/>
      <c r="BM137" s="342">
        <v>4</v>
      </c>
      <c r="BN137" s="342">
        <v>4</v>
      </c>
      <c r="BO137" s="342">
        <v>3</v>
      </c>
      <c r="BP137" s="342">
        <v>2</v>
      </c>
      <c r="BQ137" s="170"/>
      <c r="BR137" s="162"/>
      <c r="BS137" s="162"/>
      <c r="BT137" s="162"/>
    </row>
    <row r="138" spans="1:79" ht="14.45" customHeight="1">
      <c r="A138" s="161"/>
      <c r="B138" s="162"/>
      <c r="C138" s="162"/>
      <c r="D138" s="162"/>
      <c r="E138" s="162"/>
      <c r="F138" s="162"/>
      <c r="G138" s="162"/>
      <c r="H138" s="162"/>
      <c r="I138" s="162"/>
      <c r="J138" s="512" t="str">
        <f>BO130</f>
        <v/>
      </c>
      <c r="K138" s="512"/>
      <c r="L138" s="512"/>
      <c r="M138" s="512"/>
      <c r="N138" s="512"/>
      <c r="O138" s="512"/>
      <c r="P138" s="512"/>
      <c r="Q138" s="162"/>
      <c r="R138" s="408"/>
      <c r="S138" s="408"/>
      <c r="T138" s="408"/>
      <c r="U138" s="408"/>
      <c r="V138" s="408"/>
      <c r="W138" s="408"/>
      <c r="X138" s="162"/>
      <c r="Y138" s="162"/>
      <c r="Z138" s="506"/>
      <c r="AA138" s="437"/>
      <c r="AB138" s="465"/>
      <c r="AC138" s="466"/>
      <c r="AD138" s="465"/>
      <c r="AE138" s="466"/>
      <c r="AF138" s="472"/>
      <c r="AG138" s="473"/>
      <c r="AH138" s="472"/>
      <c r="AI138" s="473"/>
      <c r="AJ138" s="472"/>
      <c r="AK138" s="473"/>
      <c r="AL138" s="309"/>
      <c r="AM138" s="162"/>
      <c r="AN138" s="162"/>
      <c r="AO138" s="162"/>
      <c r="AP138" s="162"/>
      <c r="AQ138" s="162"/>
      <c r="AR138" s="162"/>
      <c r="AS138" s="164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3"/>
      <c r="BM138" s="342">
        <v>5</v>
      </c>
      <c r="BN138" s="342">
        <v>5</v>
      </c>
      <c r="BO138" s="342">
        <v>4</v>
      </c>
      <c r="BP138" s="342">
        <v>3</v>
      </c>
      <c r="BQ138" s="170"/>
      <c r="BR138" s="162"/>
      <c r="BS138" s="162"/>
      <c r="BT138" s="162"/>
    </row>
    <row r="139" spans="1:79">
      <c r="A139" s="161"/>
      <c r="B139" s="162"/>
      <c r="C139" s="162"/>
      <c r="D139" s="162"/>
      <c r="E139" s="162"/>
      <c r="F139" s="162"/>
      <c r="G139" s="162"/>
      <c r="H139" s="162"/>
      <c r="I139" s="162"/>
      <c r="J139" s="184"/>
      <c r="K139" s="179"/>
      <c r="L139" s="179"/>
      <c r="M139" s="179"/>
      <c r="N139" s="179"/>
      <c r="O139" s="179"/>
      <c r="P139" s="185"/>
      <c r="Q139" s="162"/>
      <c r="R139" s="162"/>
      <c r="S139" s="162"/>
      <c r="T139" s="162"/>
      <c r="U139" s="162"/>
      <c r="V139" s="162"/>
      <c r="W139" s="162"/>
      <c r="X139" s="162"/>
      <c r="Y139" s="162"/>
      <c r="Z139" s="178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3"/>
    </row>
    <row r="140" spans="1:79">
      <c r="A140" s="161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78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3"/>
    </row>
    <row r="141" spans="1:79" ht="15.75" thickBot="1">
      <c r="A141" s="161"/>
      <c r="B141" s="162"/>
      <c r="C141" s="162"/>
      <c r="D141" s="162"/>
      <c r="E141" s="162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3"/>
    </row>
    <row r="142" spans="1:79" ht="32.450000000000003" customHeight="1" thickBot="1">
      <c r="A142" s="389" t="s">
        <v>461</v>
      </c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0"/>
      <c r="AC142" s="390"/>
      <c r="AD142" s="390"/>
      <c r="AE142" s="390"/>
      <c r="AF142" s="390"/>
      <c r="AG142" s="390"/>
      <c r="AH142" s="390"/>
      <c r="AI142" s="390"/>
      <c r="AJ142" s="390"/>
      <c r="AK142" s="390"/>
      <c r="AL142" s="390"/>
      <c r="AM142" s="390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  <c r="BG142" s="391"/>
    </row>
    <row r="143" spans="1:79" s="192" customFormat="1" ht="32.450000000000003" customHeight="1">
      <c r="A143" s="152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3"/>
    </row>
    <row r="144" spans="1:79" ht="19.899999999999999" customHeight="1">
      <c r="A144" s="161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3"/>
    </row>
    <row r="145" spans="1:59">
      <c r="A145" s="161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3"/>
    </row>
    <row r="146" spans="1:59" ht="34.15" customHeight="1">
      <c r="A146" s="161"/>
      <c r="B146" s="162"/>
      <c r="C146" s="162"/>
      <c r="D146" s="413"/>
      <c r="E146" s="414"/>
      <c r="F146" s="414"/>
      <c r="G146" s="414"/>
      <c r="H146" s="414"/>
      <c r="I146" s="414"/>
      <c r="J146" s="414"/>
      <c r="K146" s="414"/>
      <c r="L146" s="18"/>
      <c r="M146" s="18"/>
      <c r="N146" s="18"/>
      <c r="O146" s="18"/>
      <c r="P146" s="174"/>
      <c r="Q146" s="18"/>
      <c r="R146" s="18"/>
      <c r="S146" s="174"/>
      <c r="T146" s="18"/>
      <c r="U146" s="18"/>
      <c r="V146" s="18"/>
      <c r="W146" s="18"/>
      <c r="X146" s="18"/>
      <c r="Y146" s="18"/>
      <c r="Z146" s="174"/>
      <c r="AA146" s="18"/>
      <c r="AB146" s="18"/>
      <c r="AC146" s="154" t="s">
        <v>461</v>
      </c>
      <c r="AD146" s="18"/>
      <c r="AE146" s="18"/>
      <c r="AF146" s="174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9"/>
      <c r="AV146" s="279"/>
      <c r="AW146" s="8"/>
      <c r="AX146" s="8"/>
      <c r="AY146" s="8"/>
      <c r="AZ146" s="8"/>
      <c r="BA146" s="8"/>
      <c r="BB146" s="8"/>
      <c r="BC146" s="8"/>
      <c r="BD146" s="8"/>
      <c r="BE146" s="162"/>
      <c r="BF146" s="162"/>
      <c r="BG146" s="163"/>
    </row>
    <row r="147" spans="1:59" ht="45.75" customHeight="1">
      <c r="A147" s="161"/>
      <c r="B147" s="162"/>
      <c r="C147" s="162"/>
      <c r="D147" s="410" t="s">
        <v>470</v>
      </c>
      <c r="E147" s="411"/>
      <c r="F147" s="411"/>
      <c r="G147" s="411"/>
      <c r="H147" s="411"/>
      <c r="I147" s="411"/>
      <c r="J147" s="411"/>
      <c r="K147" s="412"/>
      <c r="L147" s="401" t="s">
        <v>332</v>
      </c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3"/>
      <c r="AH147" s="401" t="s">
        <v>94</v>
      </c>
      <c r="AI147" s="402"/>
      <c r="AJ147" s="402"/>
      <c r="AK147" s="402"/>
      <c r="AL147" s="402"/>
      <c r="AM147" s="403"/>
      <c r="AN147" s="277" t="s">
        <v>95</v>
      </c>
      <c r="AO147" s="401" t="s">
        <v>773</v>
      </c>
      <c r="AP147" s="402"/>
      <c r="AQ147" s="403"/>
      <c r="AR147" s="407" t="s">
        <v>801</v>
      </c>
      <c r="AS147" s="407"/>
      <c r="AT147" s="407"/>
      <c r="AU147" s="407"/>
      <c r="AV147" s="279"/>
      <c r="AW147" s="279"/>
      <c r="AX147" s="279"/>
      <c r="AY147" s="279"/>
      <c r="AZ147" s="164"/>
      <c r="BA147" s="279"/>
      <c r="BB147" s="279"/>
      <c r="BC147" s="279"/>
      <c r="BE147" s="162"/>
      <c r="BF147" s="162"/>
      <c r="BG147" s="163"/>
    </row>
    <row r="148" spans="1:59" ht="24.95" customHeight="1">
      <c r="A148" s="161"/>
      <c r="B148" s="162"/>
      <c r="C148" s="162"/>
      <c r="D148" s="392">
        <v>1</v>
      </c>
      <c r="E148" s="395" t="s">
        <v>464</v>
      </c>
      <c r="F148" s="396"/>
      <c r="G148" s="397"/>
      <c r="H148" s="397"/>
      <c r="I148" s="397"/>
      <c r="J148" s="397"/>
      <c r="K148" s="398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15"/>
      <c r="AI148" s="416"/>
      <c r="AJ148" s="416"/>
      <c r="AK148" s="416"/>
      <c r="AL148" s="416"/>
      <c r="AM148" s="417"/>
      <c r="AN148" s="400"/>
      <c r="AO148" s="400"/>
      <c r="AP148" s="400"/>
      <c r="AQ148" s="400"/>
      <c r="AR148" s="400"/>
      <c r="AS148" s="400"/>
      <c r="AT148" s="400"/>
      <c r="AU148" s="400"/>
      <c r="AV148" s="290"/>
      <c r="AW148" s="290"/>
      <c r="AX148" s="290"/>
      <c r="AY148" s="290"/>
      <c r="AZ148" s="290"/>
      <c r="BA148" s="290"/>
      <c r="BB148" s="290"/>
      <c r="BC148" s="290"/>
      <c r="BE148" s="162"/>
      <c r="BF148" s="162"/>
      <c r="BG148" s="163"/>
    </row>
    <row r="149" spans="1:59" ht="24.95" customHeight="1">
      <c r="A149" s="161"/>
      <c r="B149" s="162"/>
      <c r="C149" s="162"/>
      <c r="D149" s="392"/>
      <c r="E149" s="395" t="s">
        <v>465</v>
      </c>
      <c r="F149" s="396"/>
      <c r="G149" s="397"/>
      <c r="H149" s="397"/>
      <c r="I149" s="397"/>
      <c r="J149" s="397"/>
      <c r="K149" s="398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18"/>
      <c r="AI149" s="419"/>
      <c r="AJ149" s="419"/>
      <c r="AK149" s="419"/>
      <c r="AL149" s="419"/>
      <c r="AM149" s="420"/>
      <c r="AN149" s="400"/>
      <c r="AO149" s="400"/>
      <c r="AP149" s="400"/>
      <c r="AQ149" s="400"/>
      <c r="AR149" s="400"/>
      <c r="AS149" s="400"/>
      <c r="AT149" s="400"/>
      <c r="AU149" s="400"/>
      <c r="AV149" s="290"/>
      <c r="AW149" s="290"/>
      <c r="AX149" s="290"/>
      <c r="AY149" s="290"/>
      <c r="AZ149" s="290"/>
      <c r="BA149" s="290"/>
      <c r="BB149" s="290"/>
      <c r="BC149" s="290"/>
      <c r="BE149" s="162"/>
      <c r="BF149" s="162"/>
      <c r="BG149" s="163"/>
    </row>
    <row r="150" spans="1:59" ht="24.95" customHeight="1">
      <c r="A150" s="161"/>
      <c r="B150" s="162"/>
      <c r="C150" s="162"/>
      <c r="D150" s="392"/>
      <c r="E150" s="395" t="s">
        <v>466</v>
      </c>
      <c r="F150" s="396"/>
      <c r="G150" s="397"/>
      <c r="H150" s="397"/>
      <c r="I150" s="397"/>
      <c r="J150" s="397"/>
      <c r="K150" s="398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21"/>
      <c r="AI150" s="422"/>
      <c r="AJ150" s="422"/>
      <c r="AK150" s="422"/>
      <c r="AL150" s="422"/>
      <c r="AM150" s="423"/>
      <c r="AN150" s="400"/>
      <c r="AO150" s="400"/>
      <c r="AP150" s="400"/>
      <c r="AQ150" s="400"/>
      <c r="AR150" s="400"/>
      <c r="AS150" s="400"/>
      <c r="AT150" s="400"/>
      <c r="AU150" s="400"/>
      <c r="AV150" s="290"/>
      <c r="AW150" s="290"/>
      <c r="AX150" s="290"/>
      <c r="AY150" s="290"/>
      <c r="AZ150" s="290"/>
      <c r="BA150" s="290"/>
      <c r="BB150" s="290"/>
      <c r="BC150" s="290"/>
      <c r="BE150" s="162"/>
      <c r="BF150" s="162"/>
      <c r="BG150" s="163"/>
    </row>
    <row r="151" spans="1:59" ht="24.95" customHeight="1">
      <c r="A151" s="161"/>
      <c r="B151" s="162"/>
      <c r="C151" s="162"/>
      <c r="D151" s="392">
        <v>2</v>
      </c>
      <c r="E151" s="395" t="s">
        <v>464</v>
      </c>
      <c r="F151" s="396"/>
      <c r="G151" s="397"/>
      <c r="H151" s="397"/>
      <c r="I151" s="397"/>
      <c r="J151" s="397"/>
      <c r="K151" s="398"/>
      <c r="L151" s="415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7"/>
      <c r="AH151" s="415"/>
      <c r="AI151" s="416"/>
      <c r="AJ151" s="416"/>
      <c r="AK151" s="416"/>
      <c r="AL151" s="416"/>
      <c r="AM151" s="417"/>
      <c r="AN151" s="400"/>
      <c r="AO151" s="400"/>
      <c r="AP151" s="400"/>
      <c r="AQ151" s="400"/>
      <c r="AR151" s="400"/>
      <c r="AS151" s="400"/>
      <c r="AT151" s="400"/>
      <c r="AU151" s="400"/>
      <c r="AV151" s="290"/>
      <c r="AW151" s="290"/>
      <c r="AX151" s="290"/>
      <c r="AY151" s="290"/>
      <c r="AZ151" s="290"/>
      <c r="BA151" s="290"/>
      <c r="BB151" s="290"/>
      <c r="BC151" s="290"/>
      <c r="BE151" s="162"/>
      <c r="BF151" s="162"/>
      <c r="BG151" s="163"/>
    </row>
    <row r="152" spans="1:59" ht="24.95" customHeight="1">
      <c r="A152" s="161"/>
      <c r="B152" s="162"/>
      <c r="C152" s="162"/>
      <c r="D152" s="392"/>
      <c r="E152" s="395" t="s">
        <v>465</v>
      </c>
      <c r="F152" s="396"/>
      <c r="G152" s="397"/>
      <c r="H152" s="397"/>
      <c r="I152" s="397"/>
      <c r="J152" s="397"/>
      <c r="K152" s="398"/>
      <c r="L152" s="418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419"/>
      <c r="AC152" s="419"/>
      <c r="AD152" s="419"/>
      <c r="AE152" s="419"/>
      <c r="AF152" s="419"/>
      <c r="AG152" s="420"/>
      <c r="AH152" s="418"/>
      <c r="AI152" s="419"/>
      <c r="AJ152" s="419"/>
      <c r="AK152" s="419"/>
      <c r="AL152" s="419"/>
      <c r="AM152" s="420"/>
      <c r="AN152" s="400"/>
      <c r="AO152" s="400"/>
      <c r="AP152" s="400"/>
      <c r="AQ152" s="400"/>
      <c r="AR152" s="400"/>
      <c r="AS152" s="400"/>
      <c r="AT152" s="400"/>
      <c r="AU152" s="400"/>
      <c r="AV152" s="290"/>
      <c r="AW152" s="290"/>
      <c r="AX152" s="290"/>
      <c r="AY152" s="290"/>
      <c r="AZ152" s="290"/>
      <c r="BA152" s="290"/>
      <c r="BB152" s="290"/>
      <c r="BC152" s="290"/>
      <c r="BE152" s="162"/>
      <c r="BF152" s="162"/>
      <c r="BG152" s="163"/>
    </row>
    <row r="153" spans="1:59" ht="24.95" customHeight="1">
      <c r="A153" s="161"/>
      <c r="B153" s="162"/>
      <c r="C153" s="162"/>
      <c r="D153" s="392"/>
      <c r="E153" s="395" t="s">
        <v>466</v>
      </c>
      <c r="F153" s="396"/>
      <c r="G153" s="397"/>
      <c r="H153" s="397"/>
      <c r="I153" s="397"/>
      <c r="J153" s="397"/>
      <c r="K153" s="398"/>
      <c r="L153" s="421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2"/>
      <c r="AC153" s="422"/>
      <c r="AD153" s="422"/>
      <c r="AE153" s="422"/>
      <c r="AF153" s="422"/>
      <c r="AG153" s="423"/>
      <c r="AH153" s="421"/>
      <c r="AI153" s="422"/>
      <c r="AJ153" s="422"/>
      <c r="AK153" s="422"/>
      <c r="AL153" s="422"/>
      <c r="AM153" s="423"/>
      <c r="AN153" s="400"/>
      <c r="AO153" s="400"/>
      <c r="AP153" s="400"/>
      <c r="AQ153" s="400"/>
      <c r="AR153" s="400"/>
      <c r="AS153" s="400"/>
      <c r="AT153" s="400"/>
      <c r="AU153" s="400"/>
      <c r="AV153" s="290"/>
      <c r="AW153" s="290"/>
      <c r="AX153" s="290"/>
      <c r="AY153" s="290"/>
      <c r="AZ153" s="290"/>
      <c r="BA153" s="290"/>
      <c r="BB153" s="290"/>
      <c r="BC153" s="290"/>
      <c r="BE153" s="162"/>
      <c r="BF153" s="162"/>
      <c r="BG153" s="163"/>
    </row>
    <row r="154" spans="1:59" ht="24.95" customHeight="1">
      <c r="A154" s="161"/>
      <c r="B154" s="162"/>
      <c r="C154" s="162"/>
      <c r="D154" s="392">
        <v>3</v>
      </c>
      <c r="E154" s="395" t="s">
        <v>464</v>
      </c>
      <c r="F154" s="396"/>
      <c r="G154" s="397"/>
      <c r="H154" s="397"/>
      <c r="I154" s="397"/>
      <c r="J154" s="397"/>
      <c r="K154" s="398"/>
      <c r="L154" s="415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  <c r="AA154" s="416"/>
      <c r="AB154" s="416"/>
      <c r="AC154" s="416"/>
      <c r="AD154" s="416"/>
      <c r="AE154" s="416"/>
      <c r="AF154" s="416"/>
      <c r="AG154" s="417"/>
      <c r="AH154" s="415"/>
      <c r="AI154" s="416"/>
      <c r="AJ154" s="416"/>
      <c r="AK154" s="416"/>
      <c r="AL154" s="416"/>
      <c r="AM154" s="417"/>
      <c r="AN154" s="400"/>
      <c r="AO154" s="400"/>
      <c r="AP154" s="400"/>
      <c r="AQ154" s="400"/>
      <c r="AR154" s="400"/>
      <c r="AS154" s="400"/>
      <c r="AT154" s="400"/>
      <c r="AU154" s="400"/>
      <c r="AV154" s="290"/>
      <c r="AW154" s="290"/>
      <c r="AX154" s="290"/>
      <c r="AY154" s="290"/>
      <c r="AZ154" s="290"/>
      <c r="BA154" s="290"/>
      <c r="BB154" s="290"/>
      <c r="BC154" s="290"/>
      <c r="BE154" s="162"/>
      <c r="BF154" s="162"/>
      <c r="BG154" s="163"/>
    </row>
    <row r="155" spans="1:59" ht="24.95" customHeight="1">
      <c r="A155" s="161"/>
      <c r="B155" s="162"/>
      <c r="C155" s="162"/>
      <c r="D155" s="392"/>
      <c r="E155" s="395" t="s">
        <v>465</v>
      </c>
      <c r="F155" s="396"/>
      <c r="G155" s="397"/>
      <c r="H155" s="397"/>
      <c r="I155" s="397"/>
      <c r="J155" s="397"/>
      <c r="K155" s="398"/>
      <c r="L155" s="418"/>
      <c r="M155" s="419"/>
      <c r="N155" s="419"/>
      <c r="O155" s="419"/>
      <c r="P155" s="419"/>
      <c r="Q155" s="419"/>
      <c r="R155" s="419"/>
      <c r="S155" s="419"/>
      <c r="T155" s="419"/>
      <c r="U155" s="419"/>
      <c r="V155" s="419"/>
      <c r="W155" s="419"/>
      <c r="X155" s="419"/>
      <c r="Y155" s="419"/>
      <c r="Z155" s="419"/>
      <c r="AA155" s="419"/>
      <c r="AB155" s="419"/>
      <c r="AC155" s="419"/>
      <c r="AD155" s="419"/>
      <c r="AE155" s="419"/>
      <c r="AF155" s="419"/>
      <c r="AG155" s="420"/>
      <c r="AH155" s="418"/>
      <c r="AI155" s="419"/>
      <c r="AJ155" s="419"/>
      <c r="AK155" s="419"/>
      <c r="AL155" s="419"/>
      <c r="AM155" s="420"/>
      <c r="AN155" s="400"/>
      <c r="AO155" s="400"/>
      <c r="AP155" s="400"/>
      <c r="AQ155" s="400"/>
      <c r="AR155" s="400"/>
      <c r="AS155" s="400"/>
      <c r="AT155" s="400"/>
      <c r="AU155" s="400"/>
      <c r="AV155" s="290"/>
      <c r="AW155" s="290"/>
      <c r="AX155" s="290"/>
      <c r="AY155" s="290"/>
      <c r="AZ155" s="290"/>
      <c r="BA155" s="290"/>
      <c r="BB155" s="290"/>
      <c r="BC155" s="290"/>
      <c r="BE155" s="162"/>
      <c r="BF155" s="162"/>
      <c r="BG155" s="163"/>
    </row>
    <row r="156" spans="1:59" ht="24.95" customHeight="1">
      <c r="A156" s="161"/>
      <c r="B156" s="162"/>
      <c r="C156" s="162"/>
      <c r="D156" s="392"/>
      <c r="E156" s="395" t="s">
        <v>466</v>
      </c>
      <c r="F156" s="396"/>
      <c r="G156" s="397"/>
      <c r="H156" s="397"/>
      <c r="I156" s="397"/>
      <c r="J156" s="397"/>
      <c r="K156" s="398"/>
      <c r="L156" s="421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  <c r="AA156" s="422"/>
      <c r="AB156" s="422"/>
      <c r="AC156" s="422"/>
      <c r="AD156" s="422"/>
      <c r="AE156" s="422"/>
      <c r="AF156" s="422"/>
      <c r="AG156" s="423"/>
      <c r="AH156" s="421"/>
      <c r="AI156" s="422"/>
      <c r="AJ156" s="422"/>
      <c r="AK156" s="422"/>
      <c r="AL156" s="422"/>
      <c r="AM156" s="423"/>
      <c r="AN156" s="400"/>
      <c r="AO156" s="400"/>
      <c r="AP156" s="400"/>
      <c r="AQ156" s="400"/>
      <c r="AR156" s="400"/>
      <c r="AS156" s="400"/>
      <c r="AT156" s="400"/>
      <c r="AU156" s="400"/>
      <c r="AV156" s="290"/>
      <c r="AW156" s="290"/>
      <c r="AX156" s="290"/>
      <c r="AY156" s="290"/>
      <c r="AZ156" s="290"/>
      <c r="BA156" s="290"/>
      <c r="BB156" s="290"/>
      <c r="BC156" s="290"/>
      <c r="BE156" s="162"/>
      <c r="BF156" s="162"/>
      <c r="BG156" s="163"/>
    </row>
    <row r="157" spans="1:59" ht="24.95" customHeight="1">
      <c r="A157" s="161"/>
      <c r="B157" s="162"/>
      <c r="C157" s="162"/>
      <c r="D157" s="392">
        <v>4</v>
      </c>
      <c r="E157" s="395" t="s">
        <v>464</v>
      </c>
      <c r="F157" s="396"/>
      <c r="G157" s="425"/>
      <c r="H157" s="425"/>
      <c r="I157" s="425"/>
      <c r="J157" s="425"/>
      <c r="K157" s="426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15"/>
      <c r="AI157" s="416"/>
      <c r="AJ157" s="416"/>
      <c r="AK157" s="416"/>
      <c r="AL157" s="416"/>
      <c r="AM157" s="417"/>
      <c r="AN157" s="400"/>
      <c r="AO157" s="400"/>
      <c r="AP157" s="400"/>
      <c r="AQ157" s="400"/>
      <c r="AR157" s="400"/>
      <c r="AS157" s="400"/>
      <c r="AT157" s="400"/>
      <c r="AU157" s="400"/>
      <c r="AV157" s="290"/>
      <c r="AW157" s="290"/>
      <c r="AX157" s="290"/>
      <c r="AY157" s="290"/>
      <c r="AZ157" s="290"/>
      <c r="BA157" s="290"/>
      <c r="BB157" s="290"/>
      <c r="BC157" s="290"/>
      <c r="BE157" s="162"/>
      <c r="BF157" s="162"/>
      <c r="BG157" s="163"/>
    </row>
    <row r="158" spans="1:59" ht="24.95" customHeight="1">
      <c r="A158" s="161"/>
      <c r="B158" s="162"/>
      <c r="C158" s="162"/>
      <c r="D158" s="392"/>
      <c r="E158" s="395" t="s">
        <v>465</v>
      </c>
      <c r="F158" s="396"/>
      <c r="G158" s="397"/>
      <c r="H158" s="397"/>
      <c r="I158" s="397"/>
      <c r="J158" s="397"/>
      <c r="K158" s="398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18"/>
      <c r="AI158" s="419"/>
      <c r="AJ158" s="419"/>
      <c r="AK158" s="419"/>
      <c r="AL158" s="419"/>
      <c r="AM158" s="420"/>
      <c r="AN158" s="400"/>
      <c r="AO158" s="400"/>
      <c r="AP158" s="400"/>
      <c r="AQ158" s="400"/>
      <c r="AR158" s="400"/>
      <c r="AS158" s="400"/>
      <c r="AT158" s="400"/>
      <c r="AU158" s="400"/>
      <c r="AV158" s="290"/>
      <c r="AW158" s="290"/>
      <c r="AX158" s="290"/>
      <c r="AY158" s="290"/>
      <c r="AZ158" s="290"/>
      <c r="BA158" s="290"/>
      <c r="BB158" s="290"/>
      <c r="BC158" s="290"/>
      <c r="BE158" s="162"/>
      <c r="BF158" s="162"/>
      <c r="BG158" s="163"/>
    </row>
    <row r="159" spans="1:59" ht="24.95" customHeight="1">
      <c r="A159" s="161"/>
      <c r="B159" s="162"/>
      <c r="C159" s="162"/>
      <c r="D159" s="392"/>
      <c r="E159" s="395" t="s">
        <v>466</v>
      </c>
      <c r="F159" s="396"/>
      <c r="G159" s="425"/>
      <c r="H159" s="425"/>
      <c r="I159" s="425"/>
      <c r="J159" s="425"/>
      <c r="K159" s="426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21"/>
      <c r="AI159" s="422"/>
      <c r="AJ159" s="422"/>
      <c r="AK159" s="422"/>
      <c r="AL159" s="422"/>
      <c r="AM159" s="423"/>
      <c r="AN159" s="400"/>
      <c r="AO159" s="400"/>
      <c r="AP159" s="400"/>
      <c r="AQ159" s="400"/>
      <c r="AR159" s="400"/>
      <c r="AS159" s="400"/>
      <c r="AT159" s="400"/>
      <c r="AU159" s="400"/>
      <c r="AV159" s="290"/>
      <c r="AW159" s="290"/>
      <c r="AX159" s="290"/>
      <c r="AY159" s="290"/>
      <c r="AZ159" s="290"/>
      <c r="BA159" s="290"/>
      <c r="BB159" s="290"/>
      <c r="BC159" s="290"/>
      <c r="BE159" s="162"/>
      <c r="BF159" s="162"/>
      <c r="BG159" s="163"/>
    </row>
    <row r="160" spans="1:59" s="164" customFormat="1" ht="11.25" customHeight="1">
      <c r="A160" s="166"/>
      <c r="D160" s="201"/>
      <c r="E160" s="149"/>
      <c r="F160" s="149"/>
      <c r="G160" s="520"/>
      <c r="H160" s="520"/>
      <c r="I160" s="520"/>
      <c r="J160" s="520"/>
      <c r="K160" s="520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G160" s="165"/>
    </row>
    <row r="161" spans="1:68" s="192" customFormat="1" ht="13.5" customHeight="1" thickBot="1">
      <c r="A161" s="166"/>
      <c r="B161" s="164"/>
      <c r="C161" s="164"/>
      <c r="D161" s="201"/>
      <c r="E161" s="149"/>
      <c r="F161" s="149"/>
      <c r="G161" s="149"/>
      <c r="H161" s="343"/>
      <c r="I161" s="343"/>
      <c r="J161" s="343"/>
      <c r="K161" s="343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202"/>
      <c r="AX161" s="202"/>
      <c r="AY161" s="202"/>
      <c r="AZ161" s="202"/>
      <c r="BA161" s="202"/>
      <c r="BB161" s="202"/>
      <c r="BC161" s="202"/>
      <c r="BD161" s="202"/>
      <c r="BE161" s="164"/>
      <c r="BF161" s="164"/>
      <c r="BG161" s="165"/>
    </row>
    <row r="162" spans="1:68" ht="33.75" customHeight="1" thickBot="1">
      <c r="A162" s="389" t="s">
        <v>776</v>
      </c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  <c r="AT162" s="390"/>
      <c r="AU162" s="390"/>
      <c r="AV162" s="390"/>
      <c r="AW162" s="390"/>
      <c r="AX162" s="390"/>
      <c r="AY162" s="390"/>
      <c r="AZ162" s="390"/>
      <c r="BA162" s="390"/>
      <c r="BB162" s="390"/>
      <c r="BC162" s="390"/>
      <c r="BD162" s="390"/>
      <c r="BE162" s="390"/>
      <c r="BF162" s="390"/>
      <c r="BG162" s="391"/>
    </row>
    <row r="163" spans="1:68" s="192" customFormat="1" ht="14.45" customHeight="1">
      <c r="A163" s="15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5"/>
      <c r="BH163" s="160"/>
    </row>
    <row r="164" spans="1:68" s="192" customFormat="1" ht="14.45" customHeight="1">
      <c r="A164" s="152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63"/>
      <c r="BH164" s="160"/>
    </row>
    <row r="165" spans="1:68" s="192" customFormat="1" ht="14.45" customHeight="1">
      <c r="A165" s="152"/>
      <c r="B165" s="150"/>
      <c r="C165" s="150"/>
      <c r="D165" s="521" t="s">
        <v>222</v>
      </c>
      <c r="E165" s="522"/>
      <c r="F165" s="522"/>
      <c r="G165" s="522"/>
      <c r="H165" s="522"/>
      <c r="I165" s="522"/>
      <c r="J165" s="522"/>
      <c r="K165" s="523"/>
      <c r="L165" s="521" t="s">
        <v>775</v>
      </c>
      <c r="M165" s="52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2"/>
      <c r="Z165" s="522"/>
      <c r="AA165" s="522"/>
      <c r="AB165" s="522"/>
      <c r="AC165" s="522"/>
      <c r="AD165" s="523"/>
      <c r="AE165" s="399" t="s">
        <v>467</v>
      </c>
      <c r="AF165" s="399"/>
      <c r="AG165" s="399"/>
      <c r="AH165" s="399"/>
      <c r="AI165" s="399"/>
      <c r="AJ165" s="399"/>
      <c r="AK165" s="399"/>
      <c r="AL165" s="399"/>
      <c r="AM165" s="399"/>
      <c r="AN165" s="399"/>
      <c r="AO165" s="399"/>
      <c r="AP165" s="399"/>
      <c r="AQ165" s="399"/>
      <c r="AR165" s="399"/>
      <c r="AS165" s="399"/>
      <c r="AT165" s="399"/>
      <c r="AU165" s="399"/>
      <c r="AV165" s="399"/>
      <c r="AW165" s="399"/>
      <c r="AX165" s="399"/>
      <c r="AY165" s="399"/>
      <c r="AZ165" s="399"/>
      <c r="BA165" s="399"/>
      <c r="BB165" s="279"/>
      <c r="BC165" s="279"/>
      <c r="BD165" s="279"/>
      <c r="BE165" s="279"/>
      <c r="BF165" s="279"/>
      <c r="BG165" s="163"/>
      <c r="BH165" s="160"/>
    </row>
    <row r="166" spans="1:68" s="192" customFormat="1" ht="14.45" customHeight="1">
      <c r="A166" s="152"/>
      <c r="B166" s="150"/>
      <c r="C166" s="150"/>
      <c r="D166" s="451" t="str">
        <f>D25</f>
        <v xml:space="preserve">  </v>
      </c>
      <c r="E166" s="451"/>
      <c r="F166" s="451"/>
      <c r="G166" s="451"/>
      <c r="H166" s="451"/>
      <c r="I166" s="451"/>
      <c r="J166" s="451"/>
      <c r="K166" s="451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259"/>
      <c r="BC166" s="259"/>
      <c r="BD166" s="259"/>
      <c r="BE166" s="259"/>
      <c r="BF166" s="259"/>
      <c r="BG166" s="163"/>
      <c r="BH166" s="160"/>
    </row>
    <row r="167" spans="1:68" s="192" customFormat="1" ht="14.45" customHeight="1">
      <c r="A167" s="152"/>
      <c r="B167" s="150"/>
      <c r="C167" s="150"/>
      <c r="D167" s="451"/>
      <c r="E167" s="451"/>
      <c r="F167" s="451"/>
      <c r="G167" s="451"/>
      <c r="H167" s="451"/>
      <c r="I167" s="451"/>
      <c r="J167" s="451"/>
      <c r="K167" s="451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  <c r="AQ167" s="400"/>
      <c r="AR167" s="400"/>
      <c r="AS167" s="400"/>
      <c r="AT167" s="400"/>
      <c r="AU167" s="400"/>
      <c r="AV167" s="400"/>
      <c r="AW167" s="400"/>
      <c r="AX167" s="400"/>
      <c r="AY167" s="400"/>
      <c r="AZ167" s="400"/>
      <c r="BA167" s="400"/>
      <c r="BB167" s="259"/>
      <c r="BC167" s="259"/>
      <c r="BD167" s="259"/>
      <c r="BE167" s="259"/>
      <c r="BF167" s="259"/>
      <c r="BG167" s="163"/>
      <c r="BH167" s="160"/>
    </row>
    <row r="168" spans="1:68" s="192" customFormat="1" ht="14.45" customHeight="1">
      <c r="A168" s="152"/>
      <c r="B168" s="150"/>
      <c r="C168" s="150"/>
      <c r="D168" s="451"/>
      <c r="E168" s="451"/>
      <c r="F168" s="451"/>
      <c r="G168" s="451"/>
      <c r="H168" s="451"/>
      <c r="I168" s="451"/>
      <c r="J168" s="451"/>
      <c r="K168" s="451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0"/>
      <c r="AW168" s="400"/>
      <c r="AX168" s="400"/>
      <c r="AY168" s="400"/>
      <c r="AZ168" s="400"/>
      <c r="BA168" s="400"/>
      <c r="BB168" s="259"/>
      <c r="BC168" s="259"/>
      <c r="BD168" s="259"/>
      <c r="BE168" s="259"/>
      <c r="BF168" s="259"/>
      <c r="BG168" s="163"/>
      <c r="BH168" s="160"/>
    </row>
    <row r="169" spans="1:68" s="164" customFormat="1" ht="14.45" customHeight="1">
      <c r="A169" s="152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63"/>
      <c r="BH169" s="160"/>
    </row>
    <row r="170" spans="1:68" ht="31.5" customHeight="1" thickBot="1">
      <c r="A170" s="186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9"/>
      <c r="BH170" s="192"/>
    </row>
    <row r="171" spans="1:68" ht="33.75" customHeight="1" thickBot="1">
      <c r="A171" s="389" t="s">
        <v>770</v>
      </c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0"/>
      <c r="AC171" s="390"/>
      <c r="AD171" s="390"/>
      <c r="AE171" s="390"/>
      <c r="AF171" s="390"/>
      <c r="AG171" s="390"/>
      <c r="AH171" s="390"/>
      <c r="AI171" s="390"/>
      <c r="AJ171" s="390"/>
      <c r="AK171" s="390"/>
      <c r="AL171" s="390"/>
      <c r="AM171" s="390"/>
      <c r="AN171" s="390"/>
      <c r="AO171" s="390"/>
      <c r="AP171" s="390"/>
      <c r="AQ171" s="390"/>
      <c r="AR171" s="390"/>
      <c r="AS171" s="390"/>
      <c r="AT171" s="390"/>
      <c r="AU171" s="390"/>
      <c r="AV171" s="390"/>
      <c r="AW171" s="390"/>
      <c r="AX171" s="390"/>
      <c r="AY171" s="390"/>
      <c r="AZ171" s="390"/>
      <c r="BA171" s="390"/>
      <c r="BB171" s="390"/>
      <c r="BC171" s="390"/>
      <c r="BD171" s="390"/>
      <c r="BE171" s="390"/>
      <c r="BF171" s="390"/>
      <c r="BG171" s="391"/>
    </row>
    <row r="172" spans="1:68">
      <c r="A172" s="161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3"/>
      <c r="BM172" s="192"/>
      <c r="BN172" s="192"/>
    </row>
    <row r="173" spans="1:68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3"/>
      <c r="BM173" s="192"/>
      <c r="BN173" s="192"/>
    </row>
    <row r="174" spans="1:68" ht="15" customHeight="1">
      <c r="A174" s="161"/>
      <c r="B174" s="162"/>
      <c r="C174" s="162"/>
      <c r="G174" s="399" t="s">
        <v>222</v>
      </c>
      <c r="H174" s="399"/>
      <c r="I174" s="399"/>
      <c r="J174" s="399"/>
      <c r="K174" s="399"/>
      <c r="L174" s="399"/>
      <c r="M174" s="399"/>
      <c r="N174" s="399"/>
      <c r="O174" s="401" t="s">
        <v>774</v>
      </c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  <c r="AI174" s="402"/>
      <c r="AJ174" s="403"/>
      <c r="AK174" s="401" t="s">
        <v>228</v>
      </c>
      <c r="AL174" s="402"/>
      <c r="AM174" s="402"/>
      <c r="AN174" s="402"/>
      <c r="AO174" s="402"/>
      <c r="AP174" s="402"/>
      <c r="AQ174" s="402"/>
      <c r="AR174" s="403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3"/>
      <c r="BL174" s="164"/>
      <c r="BM174" s="164"/>
      <c r="BN174" s="164"/>
      <c r="BO174" s="162"/>
      <c r="BP174" s="162"/>
    </row>
    <row r="175" spans="1:68" ht="15" customHeight="1">
      <c r="A175" s="161"/>
      <c r="B175" s="162"/>
      <c r="C175" s="162"/>
      <c r="G175" s="451" t="str">
        <f>D25</f>
        <v xml:space="preserve">  </v>
      </c>
      <c r="H175" s="451"/>
      <c r="I175" s="451"/>
      <c r="J175" s="451"/>
      <c r="K175" s="451"/>
      <c r="L175" s="451"/>
      <c r="M175" s="451"/>
      <c r="N175" s="451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15"/>
      <c r="AL175" s="416"/>
      <c r="AM175" s="416"/>
      <c r="AN175" s="416"/>
      <c r="AO175" s="416"/>
      <c r="AP175" s="416"/>
      <c r="AQ175" s="416"/>
      <c r="AR175" s="417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3"/>
      <c r="BL175" s="164"/>
      <c r="BM175" s="164"/>
      <c r="BN175" s="164"/>
      <c r="BO175" s="162"/>
      <c r="BP175" s="162"/>
    </row>
    <row r="176" spans="1:68">
      <c r="A176" s="161"/>
      <c r="B176" s="162"/>
      <c r="C176" s="162"/>
      <c r="G176" s="451"/>
      <c r="H176" s="451"/>
      <c r="I176" s="451"/>
      <c r="J176" s="451"/>
      <c r="K176" s="451"/>
      <c r="L176" s="451"/>
      <c r="M176" s="451"/>
      <c r="N176" s="451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21"/>
      <c r="AL176" s="422"/>
      <c r="AM176" s="422"/>
      <c r="AN176" s="422"/>
      <c r="AO176" s="422"/>
      <c r="AP176" s="422"/>
      <c r="AQ176" s="422"/>
      <c r="AR176" s="423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3"/>
      <c r="BL176" s="164"/>
      <c r="BM176" s="164"/>
      <c r="BN176" s="164"/>
      <c r="BO176" s="162"/>
      <c r="BP176" s="162"/>
    </row>
    <row r="177" spans="1:68">
      <c r="A177" s="161"/>
      <c r="B177" s="162"/>
      <c r="C177" s="162"/>
      <c r="G177" s="451"/>
      <c r="H177" s="451"/>
      <c r="I177" s="451"/>
      <c r="J177" s="451"/>
      <c r="K177" s="451"/>
      <c r="L177" s="451"/>
      <c r="M177" s="451"/>
      <c r="N177" s="451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15"/>
      <c r="AL177" s="416"/>
      <c r="AM177" s="416"/>
      <c r="AN177" s="416"/>
      <c r="AO177" s="416"/>
      <c r="AP177" s="416"/>
      <c r="AQ177" s="416"/>
      <c r="AR177" s="417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3"/>
      <c r="BL177" s="164"/>
      <c r="BM177" s="164"/>
      <c r="BN177" s="164"/>
      <c r="BO177" s="162"/>
      <c r="BP177" s="162"/>
    </row>
    <row r="178" spans="1:68">
      <c r="A178" s="161"/>
      <c r="B178" s="162"/>
      <c r="C178" s="162"/>
      <c r="G178" s="451"/>
      <c r="H178" s="451"/>
      <c r="I178" s="451"/>
      <c r="J178" s="451"/>
      <c r="K178" s="451"/>
      <c r="L178" s="451"/>
      <c r="M178" s="451"/>
      <c r="N178" s="451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21"/>
      <c r="AL178" s="422"/>
      <c r="AM178" s="422"/>
      <c r="AN178" s="422"/>
      <c r="AO178" s="422"/>
      <c r="AP178" s="422"/>
      <c r="AQ178" s="422"/>
      <c r="AR178" s="423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3"/>
      <c r="BL178" s="164"/>
      <c r="BM178" s="164"/>
      <c r="BN178" s="164"/>
      <c r="BO178" s="162"/>
      <c r="BP178" s="162"/>
    </row>
    <row r="179" spans="1:68">
      <c r="A179" s="161"/>
      <c r="B179" s="162"/>
      <c r="C179" s="162"/>
      <c r="G179" s="451"/>
      <c r="H179" s="451"/>
      <c r="I179" s="451"/>
      <c r="J179" s="451"/>
      <c r="K179" s="451"/>
      <c r="L179" s="451"/>
      <c r="M179" s="451"/>
      <c r="N179" s="451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15"/>
      <c r="AL179" s="416"/>
      <c r="AM179" s="416"/>
      <c r="AN179" s="416"/>
      <c r="AO179" s="416"/>
      <c r="AP179" s="416"/>
      <c r="AQ179" s="416"/>
      <c r="AR179" s="417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3"/>
      <c r="BL179" s="164"/>
      <c r="BM179" s="164"/>
      <c r="BN179" s="164"/>
      <c r="BO179" s="162"/>
      <c r="BP179" s="162"/>
    </row>
    <row r="180" spans="1:68">
      <c r="A180" s="161"/>
      <c r="B180" s="162"/>
      <c r="C180" s="162"/>
      <c r="G180" s="451"/>
      <c r="H180" s="451"/>
      <c r="I180" s="451"/>
      <c r="J180" s="451"/>
      <c r="K180" s="451"/>
      <c r="L180" s="451"/>
      <c r="M180" s="451"/>
      <c r="N180" s="451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21"/>
      <c r="AL180" s="422"/>
      <c r="AM180" s="422"/>
      <c r="AN180" s="422"/>
      <c r="AO180" s="422"/>
      <c r="AP180" s="422"/>
      <c r="AQ180" s="422"/>
      <c r="AR180" s="423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3"/>
      <c r="BL180" s="164"/>
      <c r="BM180" s="164"/>
      <c r="BN180" s="164"/>
      <c r="BO180" s="162"/>
      <c r="BP180" s="162"/>
    </row>
    <row r="181" spans="1:68">
      <c r="A181" s="161"/>
      <c r="B181" s="162"/>
      <c r="C181" s="162"/>
      <c r="G181" s="451"/>
      <c r="H181" s="451"/>
      <c r="I181" s="451"/>
      <c r="J181" s="451"/>
      <c r="K181" s="451"/>
      <c r="L181" s="451"/>
      <c r="M181" s="451"/>
      <c r="N181" s="451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15"/>
      <c r="AL181" s="416"/>
      <c r="AM181" s="416"/>
      <c r="AN181" s="416"/>
      <c r="AO181" s="416"/>
      <c r="AP181" s="416"/>
      <c r="AQ181" s="416"/>
      <c r="AR181" s="417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3"/>
      <c r="BL181" s="164"/>
      <c r="BM181" s="164"/>
      <c r="BN181" s="164"/>
      <c r="BO181" s="162"/>
      <c r="BP181" s="162"/>
    </row>
    <row r="182" spans="1:68" ht="14.25" customHeight="1">
      <c r="A182" s="161"/>
      <c r="B182" s="162"/>
      <c r="C182" s="162"/>
      <c r="G182" s="451"/>
      <c r="H182" s="451"/>
      <c r="I182" s="451"/>
      <c r="J182" s="451"/>
      <c r="K182" s="451"/>
      <c r="L182" s="451"/>
      <c r="M182" s="451"/>
      <c r="N182" s="451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21"/>
      <c r="AL182" s="422"/>
      <c r="AM182" s="422"/>
      <c r="AN182" s="422"/>
      <c r="AO182" s="422"/>
      <c r="AP182" s="422"/>
      <c r="AQ182" s="422"/>
      <c r="AR182" s="423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3"/>
      <c r="BL182" s="164"/>
      <c r="BM182" s="164"/>
      <c r="BN182" s="164"/>
      <c r="BO182" s="162"/>
      <c r="BP182" s="162"/>
    </row>
    <row r="183" spans="1:68">
      <c r="A183" s="161"/>
      <c r="B183" s="162"/>
      <c r="C183" s="162"/>
      <c r="G183" s="451"/>
      <c r="H183" s="451"/>
      <c r="I183" s="451"/>
      <c r="J183" s="451"/>
      <c r="K183" s="451"/>
      <c r="L183" s="451"/>
      <c r="M183" s="451"/>
      <c r="N183" s="451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15"/>
      <c r="AL183" s="416"/>
      <c r="AM183" s="416"/>
      <c r="AN183" s="416"/>
      <c r="AO183" s="416"/>
      <c r="AP183" s="416"/>
      <c r="AQ183" s="416"/>
      <c r="AR183" s="417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3"/>
      <c r="BL183" s="164"/>
      <c r="BM183" s="164"/>
      <c r="BN183" s="164"/>
      <c r="BO183" s="162"/>
      <c r="BP183" s="162"/>
    </row>
    <row r="184" spans="1:68">
      <c r="A184" s="161"/>
      <c r="B184" s="162"/>
      <c r="C184" s="162"/>
      <c r="G184" s="451"/>
      <c r="H184" s="451"/>
      <c r="I184" s="451"/>
      <c r="J184" s="451"/>
      <c r="K184" s="451"/>
      <c r="L184" s="451"/>
      <c r="M184" s="451"/>
      <c r="N184" s="451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21"/>
      <c r="AL184" s="422"/>
      <c r="AM184" s="422"/>
      <c r="AN184" s="422"/>
      <c r="AO184" s="422"/>
      <c r="AP184" s="422"/>
      <c r="AQ184" s="422"/>
      <c r="AR184" s="423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3"/>
      <c r="BL184" s="164"/>
      <c r="BM184" s="164"/>
      <c r="BN184" s="164"/>
      <c r="BO184" s="162"/>
      <c r="BP184" s="162"/>
    </row>
    <row r="185" spans="1:68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39"/>
      <c r="AG185" s="162"/>
      <c r="AH185" s="2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3"/>
      <c r="BL185" s="164"/>
      <c r="BM185" s="164"/>
      <c r="BN185" s="164"/>
      <c r="BO185" s="162"/>
      <c r="BP185" s="162"/>
    </row>
    <row r="186" spans="1:68" ht="15.75" customHeight="1" thickBot="1">
      <c r="A186" s="186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288"/>
      <c r="AG186" s="187"/>
      <c r="AH186" s="289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9"/>
      <c r="BL186" s="164"/>
      <c r="BM186" s="164"/>
      <c r="BN186" s="164"/>
      <c r="BO186" s="162"/>
      <c r="BP186" s="162"/>
    </row>
    <row r="187" spans="1:68">
      <c r="AF187" s="260"/>
      <c r="AH187" s="262"/>
      <c r="BL187" s="164"/>
      <c r="BM187" s="164"/>
      <c r="BN187" s="201"/>
      <c r="BO187" s="162"/>
      <c r="BP187" s="162"/>
    </row>
    <row r="188" spans="1:68">
      <c r="AF188" s="260"/>
      <c r="AH188" s="262"/>
      <c r="BL188" s="164"/>
      <c r="BM188" s="164"/>
      <c r="BN188" s="201"/>
      <c r="BO188" s="162"/>
      <c r="BP188" s="162"/>
    </row>
    <row r="189" spans="1:68">
      <c r="BL189" s="192"/>
      <c r="BM189" s="164"/>
      <c r="BN189" s="164"/>
      <c r="BO189" s="162"/>
    </row>
    <row r="190" spans="1:68">
      <c r="BL190" s="192"/>
      <c r="BM190" s="164"/>
      <c r="BN190" s="164"/>
      <c r="BO190" s="162"/>
    </row>
    <row r="191" spans="1:68">
      <c r="BL191" s="192"/>
      <c r="BM191" s="164"/>
      <c r="BN191" s="164"/>
      <c r="BO191" s="162"/>
    </row>
    <row r="192" spans="1:68">
      <c r="BL192" s="192"/>
      <c r="BM192" s="164"/>
      <c r="BN192" s="164"/>
      <c r="BO192" s="162"/>
    </row>
    <row r="193" spans="64:67">
      <c r="BL193" s="192"/>
      <c r="BM193" s="164"/>
      <c r="BN193" s="164"/>
      <c r="BO193" s="162"/>
    </row>
    <row r="194" spans="64:67">
      <c r="BL194" s="192"/>
      <c r="BM194" s="164"/>
      <c r="BN194" s="164"/>
      <c r="BO194" s="162"/>
    </row>
    <row r="195" spans="64:67">
      <c r="BM195" s="162"/>
      <c r="BN195" s="162"/>
      <c r="BO195" s="162"/>
    </row>
    <row r="196" spans="64:67">
      <c r="BM196" s="162"/>
      <c r="BN196" s="162"/>
      <c r="BO196" s="162"/>
    </row>
    <row r="197" spans="64:67">
      <c r="BM197" s="162"/>
      <c r="BN197" s="162"/>
      <c r="BO197" s="162"/>
    </row>
  </sheetData>
  <sheetProtection algorithmName="SHA-512" hashValue="/mHJixEGhIGTAhAPjcm3JHY7dQii0MwJT0/O7qzIerEk+2GrIw/MhcAJlXUGXvyWVq0a8oMjQW+Zd0KwPb4zXA==" saltValue="QVVFWWi9ED4J4opXyvAzdw==" spinCount="100000" sheet="1" formatColumns="0" formatRows="0"/>
  <mergeCells count="467">
    <mergeCell ref="A171:BG171"/>
    <mergeCell ref="G174:N174"/>
    <mergeCell ref="O174:AJ174"/>
    <mergeCell ref="AK174:AR174"/>
    <mergeCell ref="G175:N184"/>
    <mergeCell ref="O175:AJ176"/>
    <mergeCell ref="AK175:AR176"/>
    <mergeCell ref="O177:AJ178"/>
    <mergeCell ref="AK177:AR178"/>
    <mergeCell ref="O179:AJ180"/>
    <mergeCell ref="AK179:AR180"/>
    <mergeCell ref="O181:AJ182"/>
    <mergeCell ref="AK181:AR182"/>
    <mergeCell ref="O183:AJ184"/>
    <mergeCell ref="AK183:AR184"/>
    <mergeCell ref="AR151:AU153"/>
    <mergeCell ref="E152:F152"/>
    <mergeCell ref="G152:K152"/>
    <mergeCell ref="E153:F153"/>
    <mergeCell ref="G153:K153"/>
    <mergeCell ref="G160:K160"/>
    <mergeCell ref="A162:BG162"/>
    <mergeCell ref="D165:K165"/>
    <mergeCell ref="L165:AD165"/>
    <mergeCell ref="AN151:AN153"/>
    <mergeCell ref="G157:K157"/>
    <mergeCell ref="AO154:AQ156"/>
    <mergeCell ref="AR154:AU156"/>
    <mergeCell ref="AE165:BA165"/>
    <mergeCell ref="D166:K168"/>
    <mergeCell ref="L166:AD168"/>
    <mergeCell ref="AE166:BA168"/>
    <mergeCell ref="AR157:AU159"/>
    <mergeCell ref="E158:F158"/>
    <mergeCell ref="G158:K158"/>
    <mergeCell ref="E159:F159"/>
    <mergeCell ref="G159:K159"/>
    <mergeCell ref="R137:W137"/>
    <mergeCell ref="AA137:AA138"/>
    <mergeCell ref="AB137:AC138"/>
    <mergeCell ref="AD137:AE138"/>
    <mergeCell ref="AF137:AG138"/>
    <mergeCell ref="AH137:AI138"/>
    <mergeCell ref="AJ137:AK138"/>
    <mergeCell ref="J138:P138"/>
    <mergeCell ref="R138:W138"/>
    <mergeCell ref="BU128:BU129"/>
    <mergeCell ref="R128:W128"/>
    <mergeCell ref="BV128:BV129"/>
    <mergeCell ref="E129:P129"/>
    <mergeCell ref="R129:W129"/>
    <mergeCell ref="Z129:Z138"/>
    <mergeCell ref="AA129:AA130"/>
    <mergeCell ref="AB129:AC130"/>
    <mergeCell ref="AD129:AE130"/>
    <mergeCell ref="AF129:AG130"/>
    <mergeCell ref="AH129:AI130"/>
    <mergeCell ref="AJ129:AK130"/>
    <mergeCell ref="R130:W130"/>
    <mergeCell ref="AN130:AZ130"/>
    <mergeCell ref="J131:P131"/>
    <mergeCell ref="AA131:AA132"/>
    <mergeCell ref="AB131:AC132"/>
    <mergeCell ref="AD131:AE132"/>
    <mergeCell ref="AF131:AG132"/>
    <mergeCell ref="AH131:AI132"/>
    <mergeCell ref="AJ131:AK132"/>
    <mergeCell ref="AN131:AZ132"/>
    <mergeCell ref="BN132:BP132"/>
    <mergeCell ref="AA133:AA134"/>
    <mergeCell ref="AQ99:AQ110"/>
    <mergeCell ref="BX99:BX103"/>
    <mergeCell ref="B108:B110"/>
    <mergeCell ref="C108:E108"/>
    <mergeCell ref="F108:I108"/>
    <mergeCell ref="J108:W110"/>
    <mergeCell ref="X108:Y110"/>
    <mergeCell ref="Z108:AA110"/>
    <mergeCell ref="AB108:AC110"/>
    <mergeCell ref="AD108:AE110"/>
    <mergeCell ref="AF108:AG110"/>
    <mergeCell ref="AH108:AI110"/>
    <mergeCell ref="AJ108:AK110"/>
    <mergeCell ref="AL108:AL110"/>
    <mergeCell ref="AM108:AM110"/>
    <mergeCell ref="AN108:AN110"/>
    <mergeCell ref="AO108:AO110"/>
    <mergeCell ref="AP108:AP110"/>
    <mergeCell ref="C109:E109"/>
    <mergeCell ref="F109:I109"/>
    <mergeCell ref="C110:E110"/>
    <mergeCell ref="F110:I110"/>
    <mergeCell ref="AQ85:AQ96"/>
    <mergeCell ref="BX85:BX89"/>
    <mergeCell ref="B94:B96"/>
    <mergeCell ref="C94:E94"/>
    <mergeCell ref="F94:I94"/>
    <mergeCell ref="J94:W96"/>
    <mergeCell ref="X94:Y96"/>
    <mergeCell ref="Z94:AA96"/>
    <mergeCell ref="AB94:AC96"/>
    <mergeCell ref="AD94:AE96"/>
    <mergeCell ref="AF94:AG96"/>
    <mergeCell ref="AH94:AI96"/>
    <mergeCell ref="AJ94:AK96"/>
    <mergeCell ref="AL94:AL96"/>
    <mergeCell ref="AM94:AM96"/>
    <mergeCell ref="AN94:AN96"/>
    <mergeCell ref="AO94:AO96"/>
    <mergeCell ref="AP94:AP96"/>
    <mergeCell ref="C95:E95"/>
    <mergeCell ref="F95:I95"/>
    <mergeCell ref="AB85:AC87"/>
    <mergeCell ref="AD85:AE87"/>
    <mergeCell ref="B85:B87"/>
    <mergeCell ref="C85:E85"/>
    <mergeCell ref="A82:BG82"/>
    <mergeCell ref="B84:I84"/>
    <mergeCell ref="J84:W84"/>
    <mergeCell ref="X84:Y84"/>
    <mergeCell ref="Z84:AA84"/>
    <mergeCell ref="AB84:AC84"/>
    <mergeCell ref="AD84:AE84"/>
    <mergeCell ref="AF84:AG84"/>
    <mergeCell ref="AH84:AI84"/>
    <mergeCell ref="AJ84:AK84"/>
    <mergeCell ref="D64:I64"/>
    <mergeCell ref="R65:W65"/>
    <mergeCell ref="J66:P66"/>
    <mergeCell ref="R66:W66"/>
    <mergeCell ref="R67:W67"/>
    <mergeCell ref="F68:G68"/>
    <mergeCell ref="H68:I68"/>
    <mergeCell ref="A71:BG71"/>
    <mergeCell ref="J76:R76"/>
    <mergeCell ref="W76:AF76"/>
    <mergeCell ref="AJ58:AK59"/>
    <mergeCell ref="A60:H60"/>
    <mergeCell ref="I60:T60"/>
    <mergeCell ref="AA60:AA61"/>
    <mergeCell ref="AB60:AC61"/>
    <mergeCell ref="AD60:AE61"/>
    <mergeCell ref="AF60:AG61"/>
    <mergeCell ref="AH60:AI61"/>
    <mergeCell ref="AJ60:AK61"/>
    <mergeCell ref="I61:X61"/>
    <mergeCell ref="AH58:AI59"/>
    <mergeCell ref="AH52:AI53"/>
    <mergeCell ref="AJ52:AK53"/>
    <mergeCell ref="AA54:AA55"/>
    <mergeCell ref="AB54:AC55"/>
    <mergeCell ref="AD54:AE55"/>
    <mergeCell ref="AF54:AG55"/>
    <mergeCell ref="AH54:AI55"/>
    <mergeCell ref="AJ54:AK55"/>
    <mergeCell ref="AN54:AZ54"/>
    <mergeCell ref="AN55:AZ56"/>
    <mergeCell ref="AA56:AA57"/>
    <mergeCell ref="AB56:AC57"/>
    <mergeCell ref="AD56:AE57"/>
    <mergeCell ref="AF56:AG57"/>
    <mergeCell ref="AH56:AI57"/>
    <mergeCell ref="AJ56:AK57"/>
    <mergeCell ref="BU48:BU49"/>
    <mergeCell ref="BV48:BV49"/>
    <mergeCell ref="D49:G49"/>
    <mergeCell ref="A50:H50"/>
    <mergeCell ref="AB50:AK50"/>
    <mergeCell ref="A51:F51"/>
    <mergeCell ref="I51:X51"/>
    <mergeCell ref="AB51:AC51"/>
    <mergeCell ref="AD51:AE51"/>
    <mergeCell ref="AF51:AG51"/>
    <mergeCell ref="AH51:AI51"/>
    <mergeCell ref="AJ51:AK51"/>
    <mergeCell ref="D38:BC39"/>
    <mergeCell ref="D43:BC43"/>
    <mergeCell ref="D44:BC44"/>
    <mergeCell ref="D45:BC45"/>
    <mergeCell ref="A47:BG47"/>
    <mergeCell ref="BM47:BO48"/>
    <mergeCell ref="Z48:AK48"/>
    <mergeCell ref="D40:BC40"/>
    <mergeCell ref="D41:BC41"/>
    <mergeCell ref="D42:BC42"/>
    <mergeCell ref="A1:O4"/>
    <mergeCell ref="P1:BG4"/>
    <mergeCell ref="AS11:BE11"/>
    <mergeCell ref="M13:T13"/>
    <mergeCell ref="V13:AJ13"/>
    <mergeCell ref="A15:BG15"/>
    <mergeCell ref="D16:BE16"/>
    <mergeCell ref="D17:BC17"/>
    <mergeCell ref="D6:G6"/>
    <mergeCell ref="K6:BD6"/>
    <mergeCell ref="D8:G8"/>
    <mergeCell ref="K8:BD8"/>
    <mergeCell ref="D10:I10"/>
    <mergeCell ref="K10:AJ10"/>
    <mergeCell ref="AS10:BD10"/>
    <mergeCell ref="AN10:AQ10"/>
    <mergeCell ref="D19:H19"/>
    <mergeCell ref="I19:N19"/>
    <mergeCell ref="O19:AK19"/>
    <mergeCell ref="AO19:BF19"/>
    <mergeCell ref="D20:H20"/>
    <mergeCell ref="J20:L20"/>
    <mergeCell ref="O20:AN20"/>
    <mergeCell ref="AP20:BC20"/>
    <mergeCell ref="AP21:BC21"/>
    <mergeCell ref="AP22:BC22"/>
    <mergeCell ref="AP23:BC23"/>
    <mergeCell ref="D34:I34"/>
    <mergeCell ref="J34:X34"/>
    <mergeCell ref="Y34:AH34"/>
    <mergeCell ref="AI34:BC34"/>
    <mergeCell ref="D32:I32"/>
    <mergeCell ref="J32:X32"/>
    <mergeCell ref="Y32:AH32"/>
    <mergeCell ref="AI32:BC32"/>
    <mergeCell ref="D33:I33"/>
    <mergeCell ref="J33:X33"/>
    <mergeCell ref="Y33:AH33"/>
    <mergeCell ref="AI33:BC33"/>
    <mergeCell ref="D24:BE24"/>
    <mergeCell ref="D25:BC25"/>
    <mergeCell ref="D27:AM27"/>
    <mergeCell ref="AO27:BC27"/>
    <mergeCell ref="D28:AM28"/>
    <mergeCell ref="AO28:BC28"/>
    <mergeCell ref="D30:BC30"/>
    <mergeCell ref="D31:X31"/>
    <mergeCell ref="Y31:BC31"/>
    <mergeCell ref="D35:I35"/>
    <mergeCell ref="J35:X35"/>
    <mergeCell ref="Y35:AH35"/>
    <mergeCell ref="AI35:BC35"/>
    <mergeCell ref="D36:I36"/>
    <mergeCell ref="J36:X36"/>
    <mergeCell ref="Y36:AH36"/>
    <mergeCell ref="AI36:BC36"/>
    <mergeCell ref="D37:I37"/>
    <mergeCell ref="J37:X37"/>
    <mergeCell ref="Y37:AH37"/>
    <mergeCell ref="AI37:BC37"/>
    <mergeCell ref="A52:F52"/>
    <mergeCell ref="R54:W54"/>
    <mergeCell ref="Z52:Z61"/>
    <mergeCell ref="AA52:AA53"/>
    <mergeCell ref="AB52:AC53"/>
    <mergeCell ref="AD52:AE53"/>
    <mergeCell ref="AF52:AG53"/>
    <mergeCell ref="R62:W62"/>
    <mergeCell ref="R58:W58"/>
    <mergeCell ref="AA58:AA59"/>
    <mergeCell ref="AB58:AC59"/>
    <mergeCell ref="AD58:AE59"/>
    <mergeCell ref="AF58:AG59"/>
    <mergeCell ref="D55:I55"/>
    <mergeCell ref="R56:W56"/>
    <mergeCell ref="J57:P57"/>
    <mergeCell ref="R57:W57"/>
    <mergeCell ref="R55:W55"/>
    <mergeCell ref="F85:I85"/>
    <mergeCell ref="J85:W87"/>
    <mergeCell ref="X85:Y87"/>
    <mergeCell ref="Z85:AA87"/>
    <mergeCell ref="AO85:AO87"/>
    <mergeCell ref="AP85:AP87"/>
    <mergeCell ref="C86:E86"/>
    <mergeCell ref="F86:I86"/>
    <mergeCell ref="C87:E87"/>
    <mergeCell ref="F87:I87"/>
    <mergeCell ref="AF85:AG87"/>
    <mergeCell ref="AH85:AI87"/>
    <mergeCell ref="AJ85:AK87"/>
    <mergeCell ref="AL85:AL87"/>
    <mergeCell ref="AM85:AM87"/>
    <mergeCell ref="AN85:AN87"/>
    <mergeCell ref="B88:B90"/>
    <mergeCell ref="AM91:AM93"/>
    <mergeCell ref="AN91:AN93"/>
    <mergeCell ref="AO91:AO93"/>
    <mergeCell ref="AD88:AE90"/>
    <mergeCell ref="AF88:AG90"/>
    <mergeCell ref="AH88:AI90"/>
    <mergeCell ref="AJ88:AK90"/>
    <mergeCell ref="AL88:AL90"/>
    <mergeCell ref="C88:E88"/>
    <mergeCell ref="F88:I88"/>
    <mergeCell ref="J88:W90"/>
    <mergeCell ref="X88:Y90"/>
    <mergeCell ref="Z88:AA90"/>
    <mergeCell ref="AJ91:AK93"/>
    <mergeCell ref="AL91:AL93"/>
    <mergeCell ref="B91:B93"/>
    <mergeCell ref="C91:E91"/>
    <mergeCell ref="F91:I91"/>
    <mergeCell ref="J91:W93"/>
    <mergeCell ref="X91:Y93"/>
    <mergeCell ref="Z91:AA93"/>
    <mergeCell ref="AM88:AM90"/>
    <mergeCell ref="AP88:AP90"/>
    <mergeCell ref="C89:E89"/>
    <mergeCell ref="F89:I89"/>
    <mergeCell ref="C90:E90"/>
    <mergeCell ref="F90:I90"/>
    <mergeCell ref="AB88:AC90"/>
    <mergeCell ref="C96:E96"/>
    <mergeCell ref="F96:I96"/>
    <mergeCell ref="AN88:AN90"/>
    <mergeCell ref="AO88:AO90"/>
    <mergeCell ref="B98:I98"/>
    <mergeCell ref="J98:W98"/>
    <mergeCell ref="X98:Y98"/>
    <mergeCell ref="Z98:AA98"/>
    <mergeCell ref="AB98:AC98"/>
    <mergeCell ref="AD98:AE98"/>
    <mergeCell ref="AF98:AG98"/>
    <mergeCell ref="AP91:AP93"/>
    <mergeCell ref="C92:E92"/>
    <mergeCell ref="F92:I92"/>
    <mergeCell ref="C93:E93"/>
    <mergeCell ref="F93:I93"/>
    <mergeCell ref="AB91:AC93"/>
    <mergeCell ref="AD91:AE93"/>
    <mergeCell ref="AF91:AG93"/>
    <mergeCell ref="AH91:AI93"/>
    <mergeCell ref="AJ98:AK98"/>
    <mergeCell ref="AH98:AI98"/>
    <mergeCell ref="Z99:AA101"/>
    <mergeCell ref="AB99:AC101"/>
    <mergeCell ref="AM102:AM104"/>
    <mergeCell ref="AN102:AN104"/>
    <mergeCell ref="AO102:AO104"/>
    <mergeCell ref="AP102:AP104"/>
    <mergeCell ref="C103:E103"/>
    <mergeCell ref="F103:I103"/>
    <mergeCell ref="C104:E104"/>
    <mergeCell ref="F104:I104"/>
    <mergeCell ref="AB102:AC104"/>
    <mergeCell ref="AD102:AE104"/>
    <mergeCell ref="AF102:AG104"/>
    <mergeCell ref="AH102:AI104"/>
    <mergeCell ref="AJ102:AK104"/>
    <mergeCell ref="AL102:AL104"/>
    <mergeCell ref="B102:B104"/>
    <mergeCell ref="C102:E102"/>
    <mergeCell ref="F102:I102"/>
    <mergeCell ref="J102:W104"/>
    <mergeCell ref="X102:Y104"/>
    <mergeCell ref="Z102:AA104"/>
    <mergeCell ref="AN99:AN101"/>
    <mergeCell ref="AO99:AO101"/>
    <mergeCell ref="AP99:AP101"/>
    <mergeCell ref="C100:E100"/>
    <mergeCell ref="F100:I100"/>
    <mergeCell ref="C101:E101"/>
    <mergeCell ref="F101:I101"/>
    <mergeCell ref="AD99:AE101"/>
    <mergeCell ref="AF99:AG101"/>
    <mergeCell ref="AH99:AI101"/>
    <mergeCell ref="AJ99:AK101"/>
    <mergeCell ref="AL99:AL101"/>
    <mergeCell ref="AM99:AM101"/>
    <mergeCell ref="B99:B101"/>
    <mergeCell ref="C99:E99"/>
    <mergeCell ref="F99:I99"/>
    <mergeCell ref="J99:W101"/>
    <mergeCell ref="X99:Y101"/>
    <mergeCell ref="AO105:AO107"/>
    <mergeCell ref="AP105:AP107"/>
    <mergeCell ref="C106:E106"/>
    <mergeCell ref="F106:I106"/>
    <mergeCell ref="C107:E107"/>
    <mergeCell ref="F107:I107"/>
    <mergeCell ref="AB105:AC107"/>
    <mergeCell ref="AD105:AE107"/>
    <mergeCell ref="AF105:AG107"/>
    <mergeCell ref="AH105:AI107"/>
    <mergeCell ref="AJ105:AK107"/>
    <mergeCell ref="AL105:AL107"/>
    <mergeCell ref="B105:B107"/>
    <mergeCell ref="C105:E105"/>
    <mergeCell ref="F105:I105"/>
    <mergeCell ref="J105:W107"/>
    <mergeCell ref="X105:Y107"/>
    <mergeCell ref="Z105:AA107"/>
    <mergeCell ref="P113:AB113"/>
    <mergeCell ref="AC113:AN113"/>
    <mergeCell ref="P114:AB114"/>
    <mergeCell ref="AC114:AN114"/>
    <mergeCell ref="AM105:AM107"/>
    <mergeCell ref="AN105:AN107"/>
    <mergeCell ref="A117:BG117"/>
    <mergeCell ref="BM118:BM120"/>
    <mergeCell ref="C119:R119"/>
    <mergeCell ref="BO116:BQ116"/>
    <mergeCell ref="B121:F121"/>
    <mergeCell ref="L121:P121"/>
    <mergeCell ref="Q121:R121"/>
    <mergeCell ref="Z125:AK125"/>
    <mergeCell ref="R127:W127"/>
    <mergeCell ref="D126:G126"/>
    <mergeCell ref="AB127:AK127"/>
    <mergeCell ref="BM127:BO128"/>
    <mergeCell ref="AB128:AC128"/>
    <mergeCell ref="AD128:AE128"/>
    <mergeCell ref="AF128:AG128"/>
    <mergeCell ref="AH128:AI128"/>
    <mergeCell ref="AJ128:AK128"/>
    <mergeCell ref="R131:W131"/>
    <mergeCell ref="R134:W134"/>
    <mergeCell ref="R135:W135"/>
    <mergeCell ref="AF133:AG134"/>
    <mergeCell ref="AH133:AI134"/>
    <mergeCell ref="AJ133:AK134"/>
    <mergeCell ref="AA135:AA136"/>
    <mergeCell ref="AB135:AC136"/>
    <mergeCell ref="AD135:AE136"/>
    <mergeCell ref="AF135:AG136"/>
    <mergeCell ref="AH135:AI136"/>
    <mergeCell ref="AJ135:AK136"/>
    <mergeCell ref="R136:W136"/>
    <mergeCell ref="AB133:AC134"/>
    <mergeCell ref="AD133:AE134"/>
    <mergeCell ref="A142:BG142"/>
    <mergeCell ref="D146:K146"/>
    <mergeCell ref="D147:K147"/>
    <mergeCell ref="L147:AG147"/>
    <mergeCell ref="AH147:AM147"/>
    <mergeCell ref="AO148:AQ150"/>
    <mergeCell ref="AR148:AU150"/>
    <mergeCell ref="E149:F149"/>
    <mergeCell ref="G149:K149"/>
    <mergeCell ref="E150:F150"/>
    <mergeCell ref="G150:K150"/>
    <mergeCell ref="D148:D150"/>
    <mergeCell ref="E148:F148"/>
    <mergeCell ref="G148:K148"/>
    <mergeCell ref="L148:AG150"/>
    <mergeCell ref="AH148:AM150"/>
    <mergeCell ref="AN148:AN150"/>
    <mergeCell ref="AO147:AQ147"/>
    <mergeCell ref="AR147:AU147"/>
    <mergeCell ref="AN154:AN156"/>
    <mergeCell ref="D157:D159"/>
    <mergeCell ref="E157:F157"/>
    <mergeCell ref="L157:AG159"/>
    <mergeCell ref="AH157:AM159"/>
    <mergeCell ref="AN157:AN159"/>
    <mergeCell ref="AO157:AQ159"/>
    <mergeCell ref="D151:D153"/>
    <mergeCell ref="E151:F151"/>
    <mergeCell ref="G151:K151"/>
    <mergeCell ref="L151:AG153"/>
    <mergeCell ref="E155:F155"/>
    <mergeCell ref="G155:K155"/>
    <mergeCell ref="E156:F156"/>
    <mergeCell ref="G156:K156"/>
    <mergeCell ref="D154:D156"/>
    <mergeCell ref="E154:F154"/>
    <mergeCell ref="G154:K154"/>
    <mergeCell ref="L154:AG156"/>
    <mergeCell ref="AH154:AM156"/>
    <mergeCell ref="AH151:AM153"/>
    <mergeCell ref="AO151:AQ153"/>
  </mergeCells>
  <conditionalFormatting sqref="AK13:AL13">
    <cfRule type="expression" dxfId="497" priority="61">
      <formula>$BN$188=1</formula>
    </cfRule>
  </conditionalFormatting>
  <conditionalFormatting sqref="G52:W52">
    <cfRule type="expression" dxfId="496" priority="60">
      <formula>$I$51&lt;&gt;""</formula>
    </cfRule>
  </conditionalFormatting>
  <conditionalFormatting sqref="D64">
    <cfRule type="expression" dxfId="495" priority="59">
      <formula>$AK$13&lt;&gt;1</formula>
    </cfRule>
  </conditionalFormatting>
  <conditionalFormatting sqref="B85:E85 B86:B96">
    <cfRule type="expression" dxfId="494" priority="58">
      <formula>$AK$13&lt;&gt;4</formula>
    </cfRule>
  </conditionalFormatting>
  <conditionalFormatting sqref="C100:E110">
    <cfRule type="expression" dxfId="493" priority="54">
      <formula>$AK$13&lt;&gt;4</formula>
    </cfRule>
  </conditionalFormatting>
  <conditionalFormatting sqref="F100:I110">
    <cfRule type="expression" dxfId="492" priority="52">
      <formula>$AK$13&lt;&gt;4</formula>
    </cfRule>
  </conditionalFormatting>
  <conditionalFormatting sqref="C86:E96">
    <cfRule type="expression" dxfId="491" priority="57">
      <formula>$AK$13&lt;&gt;4</formula>
    </cfRule>
  </conditionalFormatting>
  <conditionalFormatting sqref="F86:I96">
    <cfRule type="expression" dxfId="490" priority="56">
      <formula>$AK$13&lt;&gt;4</formula>
    </cfRule>
  </conditionalFormatting>
  <conditionalFormatting sqref="B99:E99 B100:B110">
    <cfRule type="expression" dxfId="489" priority="55">
      <formula>$AK$13&lt;&gt;4</formula>
    </cfRule>
  </conditionalFormatting>
  <conditionalFormatting sqref="F99:I99">
    <cfRule type="expression" dxfId="488" priority="53">
      <formula>$AK$13&lt;&gt;4</formula>
    </cfRule>
  </conditionalFormatting>
  <conditionalFormatting sqref="B98:I98">
    <cfRule type="expression" dxfId="487" priority="51">
      <formula>$AK$13&lt;&gt;4</formula>
    </cfRule>
  </conditionalFormatting>
  <conditionalFormatting sqref="G148:K159">
    <cfRule type="expression" dxfId="486" priority="49">
      <formula>$AK$13&lt;&gt;4</formula>
    </cfRule>
    <cfRule type="expression" dxfId="485" priority="50">
      <formula>$AK$13&lt;&gt;4</formula>
    </cfRule>
  </conditionalFormatting>
  <conditionalFormatting sqref="F85:I85">
    <cfRule type="expression" dxfId="484" priority="48">
      <formula>$AK$13&lt;&gt;4</formula>
    </cfRule>
  </conditionalFormatting>
  <conditionalFormatting sqref="D148:F148 D149:D159">
    <cfRule type="expression" dxfId="483" priority="47">
      <formula>$AK$13&lt;&gt;4</formula>
    </cfRule>
  </conditionalFormatting>
  <conditionalFormatting sqref="E149:F159">
    <cfRule type="expression" dxfId="482" priority="46">
      <formula>$AK$13&lt;&gt;4</formula>
    </cfRule>
  </conditionalFormatting>
  <conditionalFormatting sqref="D147:K147">
    <cfRule type="expression" dxfId="481" priority="45">
      <formula>$AK$13&lt;&gt;4</formula>
    </cfRule>
  </conditionalFormatting>
  <conditionalFormatting sqref="D145:K146">
    <cfRule type="expression" dxfId="480" priority="44">
      <formula>$AK$13&lt;&gt;4</formula>
    </cfRule>
  </conditionalFormatting>
  <conditionalFormatting sqref="L146">
    <cfRule type="expression" dxfId="479" priority="43">
      <formula>$AK$13&lt;&gt;4</formula>
    </cfRule>
  </conditionalFormatting>
  <conditionalFormatting sqref="AN55:AZ56">
    <cfRule type="expression" dxfId="478" priority="42">
      <formula>$AN$55="Extrema"</formula>
    </cfRule>
  </conditionalFormatting>
  <conditionalFormatting sqref="AN131:AZ132">
    <cfRule type="expression" dxfId="477" priority="38">
      <formula>$AN$131="Extrema"</formula>
    </cfRule>
  </conditionalFormatting>
  <conditionalFormatting sqref="I61:X61">
    <cfRule type="expression" dxfId="476" priority="34">
      <formula>$AK$13=1</formula>
    </cfRule>
  </conditionalFormatting>
  <conditionalFormatting sqref="B84:I84">
    <cfRule type="expression" dxfId="475" priority="24">
      <formula>$AK$13&lt;&gt;4</formula>
    </cfRule>
  </conditionalFormatting>
  <conditionalFormatting sqref="N75:Q75 W76">
    <cfRule type="expression" dxfId="474" priority="64">
      <formula>#REF!="X"</formula>
    </cfRule>
  </conditionalFormatting>
  <conditionalFormatting sqref="AP20:BE23">
    <cfRule type="expression" dxfId="473" priority="2">
      <formula>$AK$13&lt;&gt;4</formula>
    </cfRule>
  </conditionalFormatting>
  <conditionalFormatting sqref="AP21:AP23">
    <cfRule type="expression" dxfId="472" priority="1">
      <formula>$AK$13&lt;&gt;4</formula>
    </cfRule>
  </conditionalFormatting>
  <dataValidations count="45">
    <dataValidation type="list" allowBlank="1" showInputMessage="1" showErrorMessage="1" sqref="AN85:AN96 AN99:AN110" xr:uid="{BB182CB5-198C-42C1-BC12-6B20091CB88D}">
      <formula1>Pregunta9</formula1>
    </dataValidation>
    <dataValidation type="list" allowBlank="1" showInputMessage="1" showErrorMessage="1" sqref="W76:AF76" xr:uid="{C7211221-5051-46F0-A2AC-65E602A23600}">
      <formula1>Opciones_de_tratamiento</formula1>
    </dataValidation>
    <dataValidation type="list" allowBlank="1" showInputMessage="1" showErrorMessage="1" sqref="L166:AD168" xr:uid="{5626E0BE-D10F-48E5-9A53-69C1246D9E11}">
      <formula1>Mecanismos_de_deteccion</formula1>
    </dataValidation>
    <dataValidation type="list" allowBlank="1" showInputMessage="1" showErrorMessage="1" sqref="AL85:AL96 AL99:AL110" xr:uid="{0CC5CBCD-8F80-4D5E-BFD6-8496604018E3}">
      <formula1>Pregunta8</formula1>
    </dataValidation>
    <dataValidation type="list" allowBlank="1" showInputMessage="1" showErrorMessage="1" sqref="AJ85:AK96 AJ99:AK110" xr:uid="{B3852F26-F35D-4274-AA5C-6669F96EFEBA}">
      <formula1>Pregunta7</formula1>
    </dataValidation>
    <dataValidation type="list" allowBlank="1" showInputMessage="1" showErrorMessage="1" sqref="AH85:AI96 AH99:AI110" xr:uid="{2DC63298-EA95-487C-8437-C294C34F8DAD}">
      <formula1>Pregunta6</formula1>
    </dataValidation>
    <dataValidation type="list" allowBlank="1" showInputMessage="1" showErrorMessage="1" sqref="AF85:AG96 AF99:AG110" xr:uid="{63C1260A-14C7-4BA3-B7C8-807AD37839A0}">
      <formula1>Pregunta5</formula1>
    </dataValidation>
    <dataValidation type="list" allowBlank="1" showInputMessage="1" showErrorMessage="1" sqref="AD85:AE96 AD99:AE110" xr:uid="{40F80F23-D8C2-4784-985A-78F04B9130D9}">
      <formula1>Pregunta4</formula1>
    </dataValidation>
    <dataValidation type="list" allowBlank="1" showInputMessage="1" showErrorMessage="1" sqref="AB85:AC96 AB99:AC110" xr:uid="{1013A4E5-79B3-4860-BE35-E8F7818157BA}">
      <formula1>Pregunta3</formula1>
    </dataValidation>
    <dataValidation type="list" allowBlank="1" showInputMessage="1" showErrorMessage="1" sqref="Z85:AA96 Z99:AA110" xr:uid="{33D32FAC-BF85-4434-9C39-53905E16994C}">
      <formula1>Pregunta2</formula1>
    </dataValidation>
    <dataValidation type="list" allowBlank="1" showInputMessage="1" showErrorMessage="1" sqref="X85:Y96 X99:Y110" xr:uid="{799CF44B-9705-461C-8412-3D4ECF347692}">
      <formula1>Pregunta1</formula1>
    </dataValidation>
    <dataValidation type="list" allowBlank="1" showInputMessage="1" showErrorMessage="1" sqref="K6:BD6" xr:uid="{37DE13F9-53F7-41E6-98D0-098197AE9C87}">
      <formula1>Proceso</formula1>
    </dataValidation>
    <dataValidation type="date" errorStyle="information" operator="greaterThan" allowBlank="1" showInputMessage="1" showErrorMessage="1" error="Debe ser formato dd/mm/aaaa" sqref="AV148:BC159" xr:uid="{ACDFD2DE-8E48-43E5-86F5-A1DDF037D682}">
      <formula1>43510</formula1>
    </dataValidation>
    <dataValidation type="list" allowBlank="1" showInputMessage="1" showErrorMessage="1" sqref="G156:K156" xr:uid="{08E2FED6-093D-4A2A-BE67-417A169F08C3}">
      <formula1>INDIRECT($G$155)</formula1>
    </dataValidation>
    <dataValidation type="list" allowBlank="1" showInputMessage="1" showErrorMessage="1" sqref="G153:K153" xr:uid="{0B019892-6B52-49E0-AB07-864FF2B142FC}">
      <formula1>INDIRECT($G$152)</formula1>
    </dataValidation>
    <dataValidation type="list" allowBlank="1" showInputMessage="1" showErrorMessage="1" sqref="G150:K150" xr:uid="{16EC27F0-0A21-4731-A3F7-50CFBCDAE120}">
      <formula1>INDIRECT($G$149)</formula1>
    </dataValidation>
    <dataValidation type="list" allowBlank="1" showInputMessage="1" showErrorMessage="1" sqref="G149:K149" xr:uid="{50A40534-C5DC-48C7-A4A3-A613AC17D622}">
      <formula1>INDIRECT($G$148)</formula1>
    </dataValidation>
    <dataValidation type="list" allowBlank="1" showInputMessage="1" showErrorMessage="1" sqref="F107:I107" xr:uid="{B6A70440-F29A-489C-A9FB-E29971D0EAE6}">
      <formula1>INDIRECT($F$106)</formula1>
    </dataValidation>
    <dataValidation type="list" allowBlank="1" showInputMessage="1" showErrorMessage="1" sqref="F106:I106" xr:uid="{5C57271C-6DB9-45B4-9C2C-0BFFE657C353}">
      <formula1>INDIRECT($F$105)</formula1>
    </dataValidation>
    <dataValidation type="list" allowBlank="1" showInputMessage="1" showErrorMessage="1" sqref="F104:I104" xr:uid="{F87D2C6C-C2E0-4947-BF86-B3690507DD12}">
      <formula1>INDIRECT($F$103)</formula1>
    </dataValidation>
    <dataValidation type="list" allowBlank="1" showInputMessage="1" showErrorMessage="1" sqref="F103:I103" xr:uid="{33C99C7C-D953-4A73-A3CE-783DBA0B8DE9}">
      <formula1>INDIRECT($F$102)</formula1>
    </dataValidation>
    <dataValidation type="list" allowBlank="1" showInputMessage="1" showErrorMessage="1" sqref="F101:I101" xr:uid="{63111D14-CA92-4D6A-A10F-34C4C35B88AC}">
      <formula1>INDIRECT($F$100)</formula1>
    </dataValidation>
    <dataValidation type="list" allowBlank="1" showInputMessage="1" showErrorMessage="1" sqref="F100:I100" xr:uid="{FB7B8D01-F152-4985-80A9-2FE8F1177A70}">
      <formula1>INDIRECT($F$99)</formula1>
    </dataValidation>
    <dataValidation type="list" allowBlank="1" showInputMessage="1" showErrorMessage="1" sqref="F93:I93" xr:uid="{D98A1790-0BBD-4A39-BBEF-07C12CB9BBF8}">
      <formula1>INDIRECT($F$92)</formula1>
    </dataValidation>
    <dataValidation type="list" allowBlank="1" showInputMessage="1" showErrorMessage="1" sqref="F92:I92" xr:uid="{E96F29A2-1625-4B7B-8364-BB806E6D2297}">
      <formula1>INDIRECT($F$91)</formula1>
    </dataValidation>
    <dataValidation type="list" allowBlank="1" showInputMessage="1" showErrorMessage="1" sqref="F90:I90" xr:uid="{90F28B2C-71AC-4EE2-B7C7-BCB85AF85C60}">
      <formula1>INDIRECT($F$89)</formula1>
    </dataValidation>
    <dataValidation type="list" allowBlank="1" showInputMessage="1" showErrorMessage="1" sqref="F89:I89" xr:uid="{F77D57D4-F5DB-49CF-9771-7D8E62A33B42}">
      <formula1>INDIRECT($F$88)</formula1>
    </dataValidation>
    <dataValidation type="list" allowBlank="1" showInputMessage="1" showErrorMessage="1" sqref="F87:I87" xr:uid="{EF6B58B9-ED94-46FA-9F2F-35B6CEE2DF48}">
      <formula1>INDIRECT($F$86)</formula1>
    </dataValidation>
    <dataValidation type="list" allowBlank="1" showInputMessage="1" showErrorMessage="1" sqref="F86:I86" xr:uid="{13B07BDD-2F24-44D8-8DBD-822C45182CC0}">
      <formula1>INDIRECT($F$85)</formula1>
    </dataValidation>
    <dataValidation type="list" allowBlank="1" showInputMessage="1" showErrorMessage="1" sqref="G155 F88 F91 F94 G148 F108 H154 G151 F99 F102 F105 G157 F85:I85" xr:uid="{24A20E1F-31D1-4796-8594-A00E418426B9}">
      <formula1>dominios</formula1>
    </dataValidation>
    <dataValidation operator="greaterThan" allowBlank="1" showInputMessage="1" showErrorMessage="1" sqref="BA160:BD161" xr:uid="{5A53D8B2-5531-48C0-9BAC-3164CBEA9825}"/>
    <dataValidation allowBlank="1" showInputMessage="1" showErrorMessage="1" prompt="Es una actividad del HACER del proceso en la que se debe ejercer un control para prevenir la materializacion de riesgo" sqref="D17:D18 BD19 BD17" xr:uid="{36D52935-5C01-4336-992F-B98E99DAD680}"/>
    <dataValidation type="list" allowBlank="1" showInputMessage="1" showErrorMessage="1" sqref="I51" xr:uid="{D2D9E46A-FDDB-4256-A14A-5A8215C2DAE8}">
      <formula1>Probabilidad_factibilidad</formula1>
    </dataValidation>
    <dataValidation type="list" allowBlank="1" showInputMessage="1" showErrorMessage="1" sqref="AJ76" xr:uid="{EC97454A-E042-4A66-B6CE-A65518A2093A}">
      <formula1>x</formula1>
    </dataValidation>
    <dataValidation type="list" allowBlank="1" showInputMessage="1" showErrorMessage="1" sqref="J20:L20" xr:uid="{80EF6C49-0679-4487-9CEA-33EF38A0DE51}">
      <formula1>Preposiciones</formula1>
    </dataValidation>
    <dataValidation type="list" allowBlank="1" showInputMessage="1" showErrorMessage="1" sqref="V13:AJ13" xr:uid="{71237C36-3FC9-411F-B118-1639EA2109AC}">
      <formula1>Enfoque_riesgo</formula1>
    </dataValidation>
    <dataValidation type="list" allowBlank="1" showInputMessage="1" showErrorMessage="1" sqref="D33:I37 Y33:AH37" xr:uid="{A726C443-1D23-4429-8373-7B2C44AF1E33}">
      <formula1>IF($AK$13=5,Amenazas_datos_personales,IF($AK$13&lt;&gt;4,Agente_generador_internas,Amenaza))</formula1>
    </dataValidation>
    <dataValidation type="list" allowBlank="1" showInputMessage="1" showErrorMessage="1" sqref="G159:K159" xr:uid="{66A36803-A61B-4EFD-9CCE-43D09E6782D6}">
      <formula1>INDIRECT($G$158)</formula1>
    </dataValidation>
    <dataValidation type="list" allowBlank="1" showInputMessage="1" showErrorMessage="1" sqref="G158:K158" xr:uid="{19A52462-004B-4326-BA4D-8FA896BC6E21}">
      <formula1>INDIRECT($G$157)</formula1>
    </dataValidation>
    <dataValidation type="list" allowBlank="1" showInputMessage="1" showErrorMessage="1" sqref="G152:K152" xr:uid="{743B2D08-2A67-47BA-B5C1-8E985D188BDE}">
      <formula1>INDIRECT($G$151)</formula1>
    </dataValidation>
    <dataValidation type="list" allowBlank="1" showInputMessage="1" showErrorMessage="1" sqref="H160:K161" xr:uid="{E67343D8-EF04-4D79-A01A-7297692DC127}">
      <formula1>INDIRECT($F$158)</formula1>
    </dataValidation>
    <dataValidation type="list" allowBlank="1" showInputMessage="1" showErrorMessage="1" sqref="F110:I110" xr:uid="{E1221A17-BDE9-403E-8767-50530FF67308}">
      <formula1>INDIRECT($F$109)</formula1>
    </dataValidation>
    <dataValidation type="list" allowBlank="1" showInputMessage="1" showErrorMessage="1" sqref="F109:I109" xr:uid="{8C0C7349-81F7-42EF-B09E-BA8428A1B0E1}">
      <formula1>INDIRECT($F$108)</formula1>
    </dataValidation>
    <dataValidation type="list" allowBlank="1" showInputMessage="1" showErrorMessage="1" sqref="F96:I96" xr:uid="{30147EB2-7663-4957-97F9-A30D8B1AA18B}">
      <formula1>INDIRECT($F$95)</formula1>
    </dataValidation>
    <dataValidation type="list" allowBlank="1" showInputMessage="1" showErrorMessage="1" sqref="F95:I95" xr:uid="{0A602486-6D45-4EDB-AF7F-3121099D954B}">
      <formula1>INDIRECT($F$94)</formula1>
    </dataValidation>
  </dataValidations>
  <hyperlinks>
    <hyperlink ref="I60:T60" location="Enc_Imp_Corrupción!D4" display="Enc_Imp_Corrupción!D4" xr:uid="{AB1CC935-02E8-450D-B2D2-3C144D36418C}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9" orientation="portrait" horizontalDpi="4294967294" verticalDpi="4294967294" r:id="rId1"/>
  <headerFooter>
    <oddFooter>&amp;R&amp;"Arial Narrow,Normal"&amp;7SC01-F07 Vr6 (2020-11-17)</oddFooter>
  </headerFooter>
  <rowBreaks count="1" manualBreakCount="1">
    <brk id="139" max="5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C8D59727-A986-41A2-BAD1-8CD755E572D4}">
            <xm:f>$AN$55=Datos!$U$5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84BE7C7C-6837-477E-8186-B5FB90C79502}">
            <xm:f>$AN$55=Datos!$U$4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41" id="{A146963A-591D-446E-91D1-CF5B43E728EE}">
            <xm:f>$AN$55=Datos!$U$3</xm:f>
            <x14:dxf>
              <fill>
                <patternFill>
                  <bgColor rgb="FFFFC000"/>
                </patternFill>
              </fill>
            </x14:dxf>
          </x14:cfRule>
          <xm:sqref>AN55:AZ56</xm:sqref>
        </x14:conditionalFormatting>
        <x14:conditionalFormatting xmlns:xm="http://schemas.microsoft.com/office/excel/2006/main">
          <x14:cfRule type="expression" priority="35" id="{DAFE75A3-EE35-48AC-9256-DD6360C133B8}">
            <xm:f>$AN$131=Datos!$U$5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8C0D7A04-A73E-4033-AB23-508E1B2385AC}">
            <xm:f>$AN$131=Datos!$U$4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7" id="{F4CF6444-A9BB-4810-93F6-F8E7355C6F07}">
            <xm:f>$AN$131=Datos!$U$3</xm:f>
            <x14:dxf>
              <fill>
                <patternFill>
                  <bgColor rgb="FFFFC000"/>
                </patternFill>
              </fill>
            </x14:dxf>
          </x14:cfRule>
          <xm:sqref>AN131:AZ132</xm:sqref>
        </x14:conditionalFormatting>
        <x14:conditionalFormatting xmlns:xm="http://schemas.microsoft.com/office/excel/2006/main">
          <x14:cfRule type="containsText" priority="31" operator="containsText" id="{534147B3-8154-4333-8724-192B5F90D0F7}">
            <xm:f>NOT(ISERROR(SEARCH(Datos!$AR$4,AO85)))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2" operator="containsText" id="{9F76B8D1-611F-4831-BE96-3BC8958C5C37}">
            <xm:f>NOT(ISERROR(SEARCH(Datos!$AR$3,AO85)))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3" operator="containsText" id="{4DB3BA2F-1938-479B-9239-683BCFF48A3E}">
            <xm:f>NOT(ISERROR(SEARCH(Datos!$AR$2,AO85)))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AO85:AP90 AO91:AO96</xm:sqref>
        </x14:conditionalFormatting>
        <x14:conditionalFormatting xmlns:xm="http://schemas.microsoft.com/office/excel/2006/main">
          <x14:cfRule type="containsText" priority="28" operator="containsText" id="{291821D4-332C-4FFF-880C-FA6591D168AC}">
            <xm:f>NOT(ISERROR(SEARCH(Datos!$AR$4,AM85)))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9" operator="containsText" id="{AB1DDC3D-E87A-4DAE-9A39-0FA83C7CF65B}">
            <xm:f>NOT(ISERROR(SEARCH(Datos!$AR$3,AM85)))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0" operator="containsText" id="{5DF0FB45-2EBF-408E-87AC-60B699211AFE}">
            <xm:f>NOT(ISERROR(SEARCH(Datos!$AR$2,AM85)))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AM85:AM96</xm:sqref>
        </x14:conditionalFormatting>
        <x14:conditionalFormatting xmlns:xm="http://schemas.microsoft.com/office/excel/2006/main">
          <x14:cfRule type="containsText" priority="25" operator="containsText" id="{B5CB5FF6-AD87-4E56-8E0D-03290078BDBE}">
            <xm:f>NOT(ISERROR(SEARCH(Datos!$AR$4,AQ85)))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6" operator="containsText" id="{7E11AA2E-3D60-425A-B780-1FF74BECF4E7}">
            <xm:f>NOT(ISERROR(SEARCH(Datos!$AR$3,AQ85)))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7" operator="containsText" id="{B5C63CB4-F540-42A4-9CB2-9611D76560A9}">
            <xm:f>NOT(ISERROR(SEARCH(Datos!$AR$2,AQ85)))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AQ85</xm:sqref>
        </x14:conditionalFormatting>
        <x14:conditionalFormatting xmlns:xm="http://schemas.microsoft.com/office/excel/2006/main">
          <x14:cfRule type="expression" priority="62" id="{524C411A-A393-4128-B548-3AE93C98B5D4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BA161 BA147:BC147 AV147:AY147 AR147</xm:sqref>
        </x14:conditionalFormatting>
        <x14:conditionalFormatting xmlns:xm="http://schemas.microsoft.com/office/excel/2006/main">
          <x14:cfRule type="expression" priority="63" id="{A9635C88-818B-46B0-A503-D704458F61CE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AW161</xm:sqref>
        </x14:conditionalFormatting>
        <x14:conditionalFormatting xmlns:xm="http://schemas.microsoft.com/office/excel/2006/main">
          <x14:cfRule type="containsText" priority="21" operator="containsText" id="{FEC5F1C8-9B24-419C-80C7-0734A83290E5}">
            <xm:f>NOT(ISERROR(SEARCH(Datos!$AR$4,P114)))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2" operator="containsText" id="{0D86D34C-6E2B-47B5-9DBC-E23B115F1640}">
            <xm:f>NOT(ISERROR(SEARCH(Datos!$AR$3,P114)))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951804DB-400A-40CA-B53E-C60F933339B5}">
            <xm:f>NOT(ISERROR(SEARCH(Datos!$AR$2,P114)))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ontainsText" priority="18" operator="containsText" id="{EEE975B9-1281-4CA4-BD97-CC0E8B8977DF}">
            <xm:f>NOT(ISERROR(SEARCH(Datos!$AR$4,AC114)))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9" operator="containsText" id="{37103759-E5E8-4029-A729-C42716AB31EF}">
            <xm:f>NOT(ISERROR(SEARCH(Datos!$AR$3,AC114)))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818AC49F-1BD6-4295-8056-195E32CE1B23}">
            <xm:f>NOT(ISERROR(SEARCH(Datos!$AR$2,AC114)))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AC114</xm:sqref>
        </x14:conditionalFormatting>
        <x14:conditionalFormatting xmlns:xm="http://schemas.microsoft.com/office/excel/2006/main">
          <x14:cfRule type="containsText" priority="15" operator="containsText" id="{5D5FA6F7-81D9-4E16-8B78-72C91823BF76}">
            <xm:f>NOT(ISERROR(SEARCH(Datos!$AR$4,AP91)))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6" operator="containsText" id="{323E58E5-981B-499C-9031-ED9B8AC43C1D}">
            <xm:f>NOT(ISERROR(SEARCH(Datos!$AR$3,AP91)))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7" operator="containsText" id="{4D9F1096-32B6-43EC-A76C-CF60D3769761}">
            <xm:f>NOT(ISERROR(SEARCH(Datos!$AR$2,AP91)))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AP91:AP96</xm:sqref>
        </x14:conditionalFormatting>
        <x14:conditionalFormatting xmlns:xm="http://schemas.microsoft.com/office/excel/2006/main">
          <x14:cfRule type="containsText" priority="12" operator="containsText" id="{3523BD77-BFE3-4481-AAC7-36CCB630C5F9}">
            <xm:f>NOT(ISERROR(SEARCH(Datos!$AR$4,AO99)))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3" operator="containsText" id="{A35E7FAC-F026-4060-BD36-814433E32D80}">
            <xm:f>NOT(ISERROR(SEARCH(Datos!$AR$3,AO99)))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F68CE887-EC4F-4EBB-B59F-3C1A6D902440}">
            <xm:f>NOT(ISERROR(SEARCH(Datos!$AR$2,AO99)))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AO99:AP104 AO105:AO110</xm:sqref>
        </x14:conditionalFormatting>
        <x14:conditionalFormatting xmlns:xm="http://schemas.microsoft.com/office/excel/2006/main">
          <x14:cfRule type="containsText" priority="9" operator="containsText" id="{5876AABD-9C3E-4077-BAE8-ED696BAD1C95}">
            <xm:f>NOT(ISERROR(SEARCH(Datos!$AR$4,AM99)))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0" operator="containsText" id="{AA66E457-E12E-47F2-B535-5E670630C09B}">
            <xm:f>NOT(ISERROR(SEARCH(Datos!$AR$3,AM99)))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1" operator="containsText" id="{D7A214DF-DC55-4351-AF86-2625072D37C5}">
            <xm:f>NOT(ISERROR(SEARCH(Datos!$AR$2,AM99)))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AM99:AM110</xm:sqref>
        </x14:conditionalFormatting>
        <x14:conditionalFormatting xmlns:xm="http://schemas.microsoft.com/office/excel/2006/main">
          <x14:cfRule type="containsText" priority="6" operator="containsText" id="{1C514B28-2D1C-40DF-B321-313D331C5D34}">
            <xm:f>NOT(ISERROR(SEARCH(Datos!$AR$4,AQ99)))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7" operator="containsText" id="{8E5E1602-DE11-4D72-819E-0B5C8964576C}">
            <xm:f>NOT(ISERROR(SEARCH(Datos!$AR$3,AQ99)))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63A5B364-DAEE-4A98-9A37-723346637CA6}">
            <xm:f>NOT(ISERROR(SEARCH(Datos!$AR$2,AQ99)))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AQ99</xm:sqref>
        </x14:conditionalFormatting>
        <x14:conditionalFormatting xmlns:xm="http://schemas.microsoft.com/office/excel/2006/main">
          <x14:cfRule type="containsText" priority="3" operator="containsText" id="{03131E13-43D2-485D-9B15-DEB5B937A2CE}">
            <xm:f>NOT(ISERROR(SEARCH(Datos!$AR$4,AP105)))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id="{B623F757-05FC-4B40-BCAE-DAC32CF73591}">
            <xm:f>NOT(ISERROR(SEARCH(Datos!$AR$3,AP105)))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74BF7291-D862-4575-A885-23AB8789B1CC}">
            <xm:f>NOT(ISERROR(SEARCH(Datos!$AR$2,AP105)))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AP105:AP110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78B0159-CFB2-4E13-ACCF-3D2A3FB1F280}">
          <x14:formula1>
            <xm:f>IF($J99&lt;&gt;"",Datos!$AG$2:$AG$6)</xm:f>
          </x14:formula1>
          <xm:sqref>AR99:BD110</xm:sqref>
        </x14:dataValidation>
        <x14:dataValidation type="list" allowBlank="1" showInputMessage="1" showErrorMessage="1" xr:uid="{89234345-013E-44C8-B551-E8A1043B4521}">
          <x14:formula1>
            <xm:f>IF(AK$13=1,Datos!$AC$2:$AC$3,IF(AK$13=2,Categoría_ambiental,IF(AK13=3, Clase_riesgo,IF(AK$13=4, V13, IF(AK$13=5,Categoriadatos)))))</xm:f>
          </x14:formula1>
          <xm:sqref>AO28:BC28</xm:sqref>
        </x14:dataValidation>
        <x14:dataValidation type="list" allowBlank="1" showInputMessage="1" showErrorMessage="1" xr:uid="{77B90DDC-EF0E-4F18-BFE7-6A9ED2C5F888}">
          <x14:formula1>
            <xm:f>IF(AM13=1,Categoría_corrupción,IF(AM13=2,Categoría_ambiental,IF(AM13=3, Categoría_gestión_procesos,IF(AM13=5,Datos!$AH$2,IF(AM13=4, Categoría_seguridad_información)))))</xm:f>
          </x14:formula1>
          <xm:sqref>E20:G20</xm:sqref>
        </x14:dataValidation>
        <x14:dataValidation type="list" allowBlank="1" showInputMessage="1" showErrorMessage="1" xr:uid="{66283685-FB70-4DAA-9AB6-D7687649F1A7}">
          <x14:formula1>
            <xm:f>IF(AK13=1,Categoría_corrupción,IF(AK13=2,Categoría_ambiental,IF(AK13=3, Categoría_gestión_procesos,IF(AK13=5,Datos!$AH$2,IF(AK13=4, Categoría_seguridad_información)))))</xm:f>
          </x14:formula1>
          <xm:sqref>D20</xm:sqref>
        </x14:dataValidation>
        <x14:dataValidation type="list" allowBlank="1" showInputMessage="1" showErrorMessage="1" xr:uid="{0CD6F05F-55B3-4C02-AECC-5554C77307B0}">
          <x14:formula1>
            <xm:f>IF(AQ13=1,Categoría_corrupción,IF(AQ13=2,Categoría_ambiental,IF(AQ13=3, Categoría_gestión_procesos,IF(AQ13=5,Datos!$AH$2,IF(AQ13=4, Categoría_seguridad_información)))))</xm:f>
          </x14:formula1>
          <xm:sqref>H20</xm:sqref>
        </x14:dataValidation>
        <x14:dataValidation type="list" allowBlank="1" showInputMessage="1" showErrorMessage="1" xr:uid="{6FE1C4F3-76B6-4D75-91E4-7ADD935E4C8F}">
          <x14:formula1>
            <xm:f>IF(AK13=1,"",Datos!$P$2:$P$6)</xm:f>
          </x14:formula1>
          <xm:sqref>I61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CE197"/>
  <sheetViews>
    <sheetView showGridLines="0" view="pageBreakPreview" topLeftCell="C1" zoomScale="70" zoomScaleNormal="75" zoomScaleSheetLayoutView="70" zoomScalePageLayoutView="70" workbookViewId="0">
      <selection activeCell="I22" sqref="I22"/>
    </sheetView>
  </sheetViews>
  <sheetFormatPr baseColWidth="10" defaultColWidth="11.5703125" defaultRowHeight="15"/>
  <cols>
    <col min="1" max="1" width="2.85546875" style="160" hidden="1" customWidth="1"/>
    <col min="2" max="2" width="2.42578125" style="160" hidden="1" customWidth="1"/>
    <col min="3" max="3" width="3.85546875" style="160" customWidth="1"/>
    <col min="4" max="4" width="2.28515625" style="160" customWidth="1"/>
    <col min="5" max="5" width="24" style="160" bestFit="1" customWidth="1"/>
    <col min="6" max="6" width="9.7109375" style="160" customWidth="1"/>
    <col min="7" max="7" width="2.42578125" style="160" bestFit="1" customWidth="1"/>
    <col min="8" max="8" width="10.85546875" style="160" customWidth="1"/>
    <col min="9" max="9" width="13.140625" style="160" customWidth="1"/>
    <col min="10" max="10" width="9.5703125" style="160" customWidth="1"/>
    <col min="11" max="11" width="5" style="160" customWidth="1"/>
    <col min="12" max="12" width="3.28515625" style="160" customWidth="1"/>
    <col min="13" max="15" width="4.7109375" style="160" customWidth="1"/>
    <col min="16" max="16" width="2.7109375" style="160" customWidth="1"/>
    <col min="17" max="18" width="5.28515625" style="160" customWidth="1"/>
    <col min="19" max="19" width="3.7109375" style="160" customWidth="1"/>
    <col min="20" max="20" width="2.7109375" style="160" customWidth="1"/>
    <col min="21" max="21" width="4.28515625" style="160" customWidth="1"/>
    <col min="22" max="22" width="3.7109375" style="160" customWidth="1"/>
    <col min="23" max="23" width="2.7109375" style="160" customWidth="1"/>
    <col min="24" max="24" width="5.140625" style="160" customWidth="1"/>
    <col min="25" max="25" width="4.42578125" style="160" customWidth="1"/>
    <col min="26" max="26" width="4.140625" style="160" customWidth="1"/>
    <col min="27" max="27" width="4.42578125" style="160" customWidth="1"/>
    <col min="28" max="28" width="6" style="160" customWidth="1"/>
    <col min="29" max="29" width="3" style="160" customWidth="1"/>
    <col min="30" max="30" width="2.7109375" style="160" customWidth="1"/>
    <col min="31" max="31" width="9" style="160" customWidth="1"/>
    <col min="32" max="32" width="3.85546875" style="160" customWidth="1"/>
    <col min="33" max="33" width="5.28515625" style="160" customWidth="1"/>
    <col min="34" max="34" width="5.7109375" style="160" customWidth="1"/>
    <col min="35" max="35" width="4.85546875" style="160" customWidth="1"/>
    <col min="36" max="36" width="9.5703125" style="160" customWidth="1"/>
    <col min="37" max="37" width="2.42578125" style="160" bestFit="1" customWidth="1"/>
    <col min="38" max="38" width="8.5703125" style="160" bestFit="1" customWidth="1"/>
    <col min="39" max="39" width="4.140625" style="160" customWidth="1"/>
    <col min="40" max="40" width="10.7109375" style="160" customWidth="1"/>
    <col min="41" max="42" width="3.5703125" style="160" bestFit="1" customWidth="1"/>
    <col min="43" max="43" width="6" style="160" bestFit="1" customWidth="1"/>
    <col min="44" max="45" width="4" style="160" customWidth="1"/>
    <col min="46" max="46" width="2" style="160" customWidth="1"/>
    <col min="47" max="47" width="7" style="160" customWidth="1"/>
    <col min="48" max="48" width="0.42578125" style="160" customWidth="1"/>
    <col min="49" max="49" width="1" style="160" customWidth="1"/>
    <col min="50" max="50" width="2.28515625" style="160" customWidth="1"/>
    <col min="51" max="51" width="1.7109375" style="160" customWidth="1"/>
    <col min="52" max="52" width="1.85546875" style="160" customWidth="1"/>
    <col min="53" max="53" width="1.42578125" style="160" customWidth="1"/>
    <col min="54" max="54" width="2.7109375" style="160" customWidth="1"/>
    <col min="55" max="55" width="2.28515625" style="160" customWidth="1"/>
    <col min="56" max="56" width="0.7109375" style="160" customWidth="1"/>
    <col min="57" max="57" width="2" style="160" customWidth="1"/>
    <col min="58" max="58" width="2.7109375" style="160" customWidth="1"/>
    <col min="59" max="59" width="0.7109375" style="160" customWidth="1"/>
    <col min="60" max="60" width="6.5703125" style="160" customWidth="1"/>
    <col min="61" max="61" width="3" style="160" customWidth="1"/>
    <col min="62" max="62" width="4.85546875" style="160" customWidth="1"/>
    <col min="63" max="64" width="3.7109375" style="160" customWidth="1"/>
    <col min="65" max="65" width="15.42578125" style="160" bestFit="1" customWidth="1"/>
    <col min="66" max="66" width="16.140625" style="160" bestFit="1" customWidth="1"/>
    <col min="67" max="67" width="10.5703125" style="160" bestFit="1" customWidth="1"/>
    <col min="68" max="68" width="13.28515625" style="160" bestFit="1" customWidth="1"/>
    <col min="69" max="69" width="9.7109375" style="160" bestFit="1" customWidth="1"/>
    <col min="70" max="70" width="11.140625" style="160" bestFit="1" customWidth="1"/>
    <col min="71" max="71" width="15" style="160" bestFit="1" customWidth="1"/>
    <col min="72" max="72" width="3.5703125" style="160" bestFit="1" customWidth="1"/>
    <col min="73" max="73" width="10" style="160" bestFit="1" customWidth="1"/>
    <col min="74" max="75" width="3.7109375" style="160" bestFit="1" customWidth="1"/>
    <col min="76" max="76" width="12.85546875" style="160" bestFit="1" customWidth="1"/>
    <col min="77" max="77" width="11.5703125" style="160" customWidth="1"/>
    <col min="78" max="78" width="1.85546875" style="160" bestFit="1" customWidth="1"/>
    <col min="79" max="83" width="11.5703125" style="160" customWidth="1"/>
    <col min="84" max="16384" width="11.5703125" style="160"/>
  </cols>
  <sheetData>
    <row r="1" spans="1:59" ht="15.6" customHeight="1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  <c r="P1" s="524" t="s">
        <v>463</v>
      </c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5"/>
      <c r="BF1" s="525"/>
      <c r="BG1" s="526"/>
    </row>
    <row r="2" spans="1:59" ht="15.6" customHeight="1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7"/>
      <c r="P2" s="527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9"/>
    </row>
    <row r="3" spans="1:59" ht="15.6" customHeigh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  <c r="P3" s="527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9"/>
    </row>
    <row r="4" spans="1:59" ht="23.25" customHeight="1" thickBot="1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0"/>
      <c r="P4" s="530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2"/>
    </row>
    <row r="5" spans="1:59" ht="15.6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3"/>
    </row>
    <row r="6" spans="1:59" ht="31.15" customHeight="1">
      <c r="A6" s="161"/>
      <c r="B6" s="162"/>
      <c r="C6" s="8"/>
      <c r="D6" s="474" t="s">
        <v>4</v>
      </c>
      <c r="E6" s="474"/>
      <c r="F6" s="474"/>
      <c r="G6" s="474"/>
      <c r="H6" s="162"/>
      <c r="I6" s="162"/>
      <c r="J6" s="8"/>
      <c r="K6" s="431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3"/>
      <c r="BE6" s="162"/>
      <c r="BF6" s="162"/>
      <c r="BG6" s="163"/>
    </row>
    <row r="7" spans="1:59" ht="11.45" customHeight="1">
      <c r="A7" s="161"/>
      <c r="B7" s="162"/>
      <c r="C7" s="8"/>
      <c r="D7" s="8"/>
      <c r="E7" s="8"/>
      <c r="F7" s="8"/>
      <c r="G7" s="162"/>
      <c r="H7" s="8"/>
      <c r="I7" s="8"/>
      <c r="J7" s="8"/>
      <c r="K7" s="162"/>
      <c r="L7" s="162"/>
      <c r="M7" s="162"/>
      <c r="N7" s="162"/>
      <c r="O7" s="8"/>
      <c r="P7" s="350"/>
      <c r="Q7" s="350"/>
      <c r="R7" s="350"/>
      <c r="S7" s="350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3"/>
    </row>
    <row r="8" spans="1:59" ht="31.15" customHeight="1">
      <c r="A8" s="161"/>
      <c r="B8" s="162"/>
      <c r="C8" s="8"/>
      <c r="D8" s="474" t="s">
        <v>462</v>
      </c>
      <c r="E8" s="474"/>
      <c r="F8" s="474"/>
      <c r="G8" s="474"/>
      <c r="H8" s="162"/>
      <c r="I8" s="162"/>
      <c r="J8" s="10"/>
      <c r="K8" s="431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3"/>
      <c r="BE8" s="162"/>
      <c r="BF8" s="162"/>
      <c r="BG8" s="163"/>
    </row>
    <row r="9" spans="1:59" ht="11.45" customHeight="1">
      <c r="A9" s="161"/>
      <c r="B9" s="162"/>
      <c r="C9" s="8"/>
      <c r="D9" s="350"/>
      <c r="E9" s="350"/>
      <c r="F9" s="350"/>
      <c r="G9" s="350"/>
      <c r="H9" s="162"/>
      <c r="I9" s="162"/>
      <c r="J9" s="10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162"/>
      <c r="BF9" s="162"/>
      <c r="BG9" s="163"/>
    </row>
    <row r="10" spans="1:59" ht="33.75" customHeight="1">
      <c r="A10" s="161"/>
      <c r="B10" s="162"/>
      <c r="C10" s="8"/>
      <c r="D10" s="474" t="s">
        <v>241</v>
      </c>
      <c r="E10" s="474"/>
      <c r="F10" s="474"/>
      <c r="G10" s="474"/>
      <c r="H10" s="474"/>
      <c r="I10" s="474"/>
      <c r="J10" s="10"/>
      <c r="K10" s="431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3"/>
      <c r="AM10" s="10"/>
      <c r="AN10" s="381" t="s">
        <v>785</v>
      </c>
      <c r="AO10" s="381"/>
      <c r="AP10" s="381"/>
      <c r="AQ10" s="381"/>
      <c r="AR10" s="10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162"/>
      <c r="BF10" s="162"/>
      <c r="BG10" s="163"/>
    </row>
    <row r="11" spans="1:59" ht="15.75" customHeight="1">
      <c r="A11" s="161"/>
      <c r="B11" s="162"/>
      <c r="C11" s="8"/>
      <c r="D11" s="8"/>
      <c r="E11" s="8"/>
      <c r="F11" s="350"/>
      <c r="G11" s="350"/>
      <c r="H11" s="350"/>
      <c r="I11" s="350"/>
      <c r="J11" s="10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496" t="s">
        <v>3</v>
      </c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162"/>
      <c r="BG11" s="163"/>
    </row>
    <row r="12" spans="1:59" ht="15.75">
      <c r="A12" s="161"/>
      <c r="B12" s="162"/>
      <c r="C12" s="8"/>
      <c r="D12" s="8"/>
      <c r="E12" s="8"/>
      <c r="F12" s="350"/>
      <c r="G12" s="350"/>
      <c r="H12" s="350"/>
      <c r="I12" s="350"/>
      <c r="J12" s="10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62"/>
      <c r="BG12" s="163"/>
    </row>
    <row r="13" spans="1:59" ht="31.15" customHeight="1">
      <c r="A13" s="161"/>
      <c r="B13" s="162"/>
      <c r="C13" s="8"/>
      <c r="D13" s="162"/>
      <c r="E13" s="12"/>
      <c r="F13" s="12"/>
      <c r="G13" s="12"/>
      <c r="H13" s="12"/>
      <c r="I13" s="12"/>
      <c r="J13" s="12"/>
      <c r="K13" s="162"/>
      <c r="L13" s="12"/>
      <c r="M13" s="434" t="s">
        <v>36</v>
      </c>
      <c r="N13" s="434"/>
      <c r="O13" s="434"/>
      <c r="P13" s="434"/>
      <c r="Q13" s="434"/>
      <c r="R13" s="434"/>
      <c r="S13" s="434"/>
      <c r="T13" s="434"/>
      <c r="U13" s="12"/>
      <c r="V13" s="431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3"/>
      <c r="AK13" s="280">
        <f>IF(V13=Datos!B2,1,IF(V13=Datos!B3,5,IF(V13=Datos!B4,3,IF(V13=Datos!B5,4,IF(V13=Datos!B6,5,"")))))</f>
        <v>5</v>
      </c>
      <c r="AL13" s="280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353"/>
      <c r="AX13" s="353"/>
      <c r="AY13" s="353"/>
      <c r="AZ13" s="353"/>
      <c r="BA13" s="353"/>
      <c r="BB13" s="353"/>
      <c r="BC13" s="353"/>
      <c r="BD13" s="353"/>
      <c r="BE13" s="162"/>
      <c r="BF13" s="162"/>
      <c r="BG13" s="163"/>
    </row>
    <row r="14" spans="1:59" ht="15.6" customHeight="1" thickBot="1">
      <c r="A14" s="158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</row>
    <row r="15" spans="1:59" ht="32.450000000000003" customHeight="1" thickBot="1">
      <c r="A15" s="389" t="s">
        <v>5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1"/>
    </row>
    <row r="16" spans="1:59" ht="24.75" customHeight="1">
      <c r="A16" s="347"/>
      <c r="B16" s="348"/>
      <c r="C16" s="348"/>
      <c r="D16" s="494" t="s">
        <v>242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162"/>
      <c r="BG16" s="163"/>
    </row>
    <row r="17" spans="1:60" ht="27" customHeight="1">
      <c r="A17" s="347"/>
      <c r="B17" s="348"/>
      <c r="C17" s="348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109"/>
      <c r="BE17" s="162"/>
      <c r="BF17" s="162"/>
      <c r="BG17" s="163"/>
    </row>
    <row r="18" spans="1:60" s="192" customFormat="1" ht="27" customHeight="1">
      <c r="A18" s="152"/>
      <c r="B18" s="150"/>
      <c r="C18" s="15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BG18" s="165"/>
    </row>
    <row r="19" spans="1:60" ht="36" customHeight="1">
      <c r="A19" s="161"/>
      <c r="B19" s="13"/>
      <c r="C19" s="13"/>
      <c r="D19" s="495" t="s">
        <v>787</v>
      </c>
      <c r="E19" s="495"/>
      <c r="F19" s="495"/>
      <c r="G19" s="495"/>
      <c r="H19" s="495"/>
      <c r="I19" s="492" t="s">
        <v>786</v>
      </c>
      <c r="J19" s="492"/>
      <c r="K19" s="492"/>
      <c r="L19" s="492"/>
      <c r="M19" s="492"/>
      <c r="N19" s="492"/>
      <c r="O19" s="436" t="s">
        <v>21</v>
      </c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349"/>
      <c r="AM19" s="113"/>
      <c r="AN19" s="113"/>
      <c r="AO19" s="436" t="str">
        <f>IF(AK13=4,"Liste los activos de información afectados","")</f>
        <v/>
      </c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163"/>
    </row>
    <row r="20" spans="1:60" s="164" customFormat="1" ht="26.25" customHeight="1">
      <c r="A20" s="166"/>
      <c r="D20" s="435"/>
      <c r="E20" s="435"/>
      <c r="F20" s="435"/>
      <c r="G20" s="435"/>
      <c r="H20" s="435"/>
      <c r="I20" s="109"/>
      <c r="J20" s="435"/>
      <c r="K20" s="435"/>
      <c r="L20" s="435"/>
      <c r="M20" s="109"/>
      <c r="N20" s="109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16"/>
      <c r="BE20" s="114"/>
      <c r="BF20" s="114"/>
      <c r="BG20" s="115"/>
      <c r="BH20" s="160"/>
    </row>
    <row r="21" spans="1:60" ht="19.5" customHeight="1">
      <c r="A21" s="161"/>
      <c r="B21" s="167"/>
      <c r="C21" s="167"/>
      <c r="D21" s="111"/>
      <c r="E21" s="111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162"/>
      <c r="BE21" s="162"/>
      <c r="BF21" s="162"/>
      <c r="BG21" s="163"/>
    </row>
    <row r="22" spans="1:60" ht="15.6" customHeight="1">
      <c r="A22" s="161"/>
      <c r="B22" s="167"/>
      <c r="C22" s="167"/>
      <c r="D22" s="111"/>
      <c r="E22" s="111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162"/>
      <c r="BE22" s="162"/>
      <c r="BF22" s="162"/>
      <c r="BG22" s="163"/>
    </row>
    <row r="23" spans="1:60" ht="15" customHeight="1">
      <c r="A23" s="161"/>
      <c r="B23" s="167"/>
      <c r="C23" s="167"/>
      <c r="D23" s="111"/>
      <c r="E23" s="111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162"/>
      <c r="BE23" s="162"/>
      <c r="BF23" s="162"/>
      <c r="BG23" s="163"/>
    </row>
    <row r="24" spans="1:60" ht="15.6" customHeight="1">
      <c r="A24" s="161"/>
      <c r="B24" s="167"/>
      <c r="C24" s="167"/>
      <c r="D24" s="493" t="s">
        <v>35</v>
      </c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162"/>
      <c r="BG24" s="163"/>
    </row>
    <row r="25" spans="1:60" ht="31.9" customHeight="1">
      <c r="A25" s="161"/>
      <c r="B25" s="167"/>
      <c r="C25" s="167"/>
      <c r="D25" s="501" t="str">
        <f>CONCATENATE(D20," ",J20," ",O20)</f>
        <v xml:space="preserve">  </v>
      </c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14"/>
      <c r="BE25" s="162"/>
      <c r="BF25" s="162"/>
      <c r="BG25" s="163"/>
    </row>
    <row r="26" spans="1:60" ht="15" customHeight="1">
      <c r="A26" s="161"/>
      <c r="B26" s="162"/>
      <c r="C26" s="162"/>
      <c r="D26" s="162"/>
      <c r="E26" s="167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62"/>
      <c r="BC26" s="162"/>
      <c r="BD26" s="162"/>
      <c r="BE26" s="162"/>
      <c r="BF26" s="162"/>
      <c r="BG26" s="163"/>
    </row>
    <row r="27" spans="1:60" ht="15" customHeight="1">
      <c r="A27" s="161"/>
      <c r="B27" s="162"/>
      <c r="C27" s="162"/>
      <c r="D27" s="497" t="s">
        <v>345</v>
      </c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15"/>
      <c r="AO27" s="498" t="s">
        <v>789</v>
      </c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15"/>
      <c r="BE27" s="162"/>
      <c r="BF27" s="162"/>
      <c r="BG27" s="163"/>
    </row>
    <row r="28" spans="1:60" ht="31.15" customHeight="1">
      <c r="A28" s="161"/>
      <c r="B28" s="162"/>
      <c r="C28" s="162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162"/>
      <c r="BE28" s="162"/>
      <c r="BF28" s="162"/>
      <c r="BG28" s="163"/>
    </row>
    <row r="29" spans="1:60" ht="15.6" customHeight="1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3"/>
    </row>
    <row r="30" spans="1:60" ht="31.15" customHeight="1">
      <c r="A30" s="161"/>
      <c r="B30" s="162"/>
      <c r="C30" s="162"/>
      <c r="D30" s="407" t="s">
        <v>246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162"/>
      <c r="BE30" s="162"/>
      <c r="BF30" s="162"/>
      <c r="BG30" s="163"/>
    </row>
    <row r="31" spans="1:60" ht="15.6" customHeight="1">
      <c r="A31" s="161"/>
      <c r="B31" s="162"/>
      <c r="C31" s="162"/>
      <c r="D31" s="401" t="s">
        <v>37</v>
      </c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3"/>
      <c r="Y31" s="499" t="s">
        <v>40</v>
      </c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162"/>
      <c r="BE31" s="162"/>
      <c r="BF31" s="162"/>
      <c r="BG31" s="163"/>
    </row>
    <row r="32" spans="1:60" ht="15.6" customHeight="1">
      <c r="A32" s="161"/>
      <c r="B32" s="162"/>
      <c r="C32" s="162"/>
      <c r="D32" s="401" t="str">
        <f>IF(OR($AK$13=4,$AK$13=5),"Amenaza","Agente generador interno")</f>
        <v>Amenaza</v>
      </c>
      <c r="E32" s="402"/>
      <c r="F32" s="402"/>
      <c r="G32" s="402"/>
      <c r="H32" s="402"/>
      <c r="I32" s="403"/>
      <c r="J32" s="401" t="str">
        <f>IF(OR($AK$13=4,$AK$13=5),"Vulnerabilidad","Causa")</f>
        <v>Vulnerabilidad</v>
      </c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3"/>
      <c r="Y32" s="407" t="str">
        <f>IF(OR($AK$13=4,$AK$13=5),"Amenaza","Agente generador externo")</f>
        <v>Amenaza</v>
      </c>
      <c r="Z32" s="407"/>
      <c r="AA32" s="407"/>
      <c r="AB32" s="407"/>
      <c r="AC32" s="407"/>
      <c r="AD32" s="407"/>
      <c r="AE32" s="407"/>
      <c r="AF32" s="407"/>
      <c r="AG32" s="407"/>
      <c r="AH32" s="407"/>
      <c r="AI32" s="401" t="str">
        <f>IF(OR($AK$13=4,$AK$13=5),"Vulnerabilidad","Causa")</f>
        <v>Vulnerabilidad</v>
      </c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3"/>
      <c r="BD32" s="162"/>
      <c r="BE32" s="162"/>
      <c r="BF32" s="162"/>
      <c r="BG32" s="163"/>
    </row>
    <row r="33" spans="1:79" ht="20.25" customHeight="1">
      <c r="A33" s="161"/>
      <c r="B33" s="162"/>
      <c r="C33" s="162"/>
      <c r="D33" s="400"/>
      <c r="E33" s="400"/>
      <c r="F33" s="400"/>
      <c r="G33" s="400"/>
      <c r="H33" s="400"/>
      <c r="I33" s="400"/>
      <c r="J33" s="517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9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475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7"/>
      <c r="BD33" s="162"/>
      <c r="BE33" s="162"/>
      <c r="BF33" s="162"/>
      <c r="BG33" s="163"/>
    </row>
    <row r="34" spans="1:79" ht="21" customHeight="1">
      <c r="A34" s="161"/>
      <c r="B34" s="162"/>
      <c r="C34" s="162"/>
      <c r="D34" s="400"/>
      <c r="E34" s="400"/>
      <c r="F34" s="400"/>
      <c r="G34" s="400"/>
      <c r="H34" s="400"/>
      <c r="I34" s="400"/>
      <c r="J34" s="517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9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475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7"/>
      <c r="BD34" s="162"/>
      <c r="BE34" s="162"/>
      <c r="BF34" s="162"/>
      <c r="BG34" s="163"/>
    </row>
    <row r="35" spans="1:79" ht="17.25" customHeight="1">
      <c r="A35" s="161"/>
      <c r="B35" s="162"/>
      <c r="C35" s="162"/>
      <c r="D35" s="400"/>
      <c r="E35" s="400"/>
      <c r="F35" s="400"/>
      <c r="G35" s="400"/>
      <c r="H35" s="400"/>
      <c r="I35" s="400"/>
      <c r="J35" s="517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9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475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7"/>
      <c r="BD35" s="162"/>
      <c r="BE35" s="162"/>
      <c r="BF35" s="162"/>
      <c r="BG35" s="163"/>
    </row>
    <row r="36" spans="1:79">
      <c r="A36" s="161"/>
      <c r="B36" s="162"/>
      <c r="C36" s="162"/>
      <c r="D36" s="400"/>
      <c r="E36" s="400"/>
      <c r="F36" s="400"/>
      <c r="G36" s="400"/>
      <c r="H36" s="400"/>
      <c r="I36" s="400"/>
      <c r="J36" s="517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9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475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7"/>
      <c r="BD36" s="162"/>
      <c r="BE36" s="162"/>
      <c r="BF36" s="162"/>
      <c r="BG36" s="163"/>
    </row>
    <row r="37" spans="1:79">
      <c r="A37" s="161"/>
      <c r="B37" s="162"/>
      <c r="C37" s="162"/>
      <c r="D37" s="400"/>
      <c r="E37" s="400"/>
      <c r="F37" s="400"/>
      <c r="G37" s="400"/>
      <c r="H37" s="400"/>
      <c r="I37" s="400"/>
      <c r="J37" s="517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9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475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7"/>
      <c r="BD37" s="162"/>
      <c r="BE37" s="162"/>
      <c r="BF37" s="162"/>
      <c r="BG37" s="163"/>
    </row>
    <row r="38" spans="1:79" ht="15" customHeight="1">
      <c r="A38" s="161"/>
      <c r="B38" s="162"/>
      <c r="C38" s="162"/>
      <c r="D38" s="407" t="s">
        <v>275</v>
      </c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162"/>
      <c r="BE38" s="162"/>
      <c r="BF38" s="162"/>
      <c r="BG38" s="163"/>
      <c r="BN38" s="168"/>
      <c r="BO38" s="168"/>
      <c r="BP38" s="168"/>
      <c r="BQ38" s="168"/>
      <c r="BR38" s="168"/>
      <c r="BS38" s="168"/>
      <c r="BT38" s="168"/>
      <c r="BU38" s="162"/>
      <c r="BV38" s="162"/>
      <c r="BW38" s="162"/>
      <c r="BX38" s="162"/>
      <c r="BY38" s="162"/>
      <c r="BZ38" s="162"/>
      <c r="CA38" s="162"/>
    </row>
    <row r="39" spans="1:79" ht="15" customHeight="1">
      <c r="A39" s="161"/>
      <c r="B39" s="162"/>
      <c r="C39" s="162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162"/>
      <c r="BE39" s="162"/>
      <c r="BF39" s="162"/>
      <c r="BG39" s="163"/>
      <c r="BN39" s="168"/>
      <c r="BO39" s="168"/>
      <c r="BP39" s="168"/>
      <c r="BQ39" s="168"/>
      <c r="BR39" s="168"/>
      <c r="BS39" s="168"/>
      <c r="BT39" s="168"/>
      <c r="BU39" s="162"/>
      <c r="BV39" s="162"/>
      <c r="BW39" s="162"/>
      <c r="BX39" s="162"/>
      <c r="BY39" s="162"/>
      <c r="BZ39" s="162"/>
      <c r="CA39" s="162"/>
    </row>
    <row r="40" spans="1:79">
      <c r="A40" s="161"/>
      <c r="B40" s="162"/>
      <c r="C40" s="162"/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30"/>
      <c r="BD40" s="162"/>
      <c r="BE40" s="162"/>
      <c r="BF40" s="162"/>
      <c r="BG40" s="163"/>
      <c r="BN40" s="168"/>
      <c r="BO40" s="168"/>
      <c r="BP40" s="168"/>
      <c r="BQ40" s="168"/>
      <c r="BR40" s="168"/>
      <c r="BS40" s="168"/>
      <c r="BT40" s="168"/>
      <c r="BU40" s="162"/>
      <c r="BV40" s="162"/>
      <c r="BW40" s="162"/>
      <c r="BX40" s="162"/>
      <c r="BY40" s="162"/>
      <c r="BZ40" s="162"/>
      <c r="CA40" s="162"/>
    </row>
    <row r="41" spans="1:79" ht="15" customHeight="1">
      <c r="A41" s="161"/>
      <c r="B41" s="162"/>
      <c r="C41" s="162"/>
      <c r="D41" s="428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30"/>
      <c r="BD41" s="162"/>
      <c r="BE41" s="162"/>
      <c r="BF41" s="162"/>
      <c r="BG41" s="163"/>
      <c r="BN41" s="168"/>
      <c r="BO41" s="168"/>
      <c r="BP41" s="168"/>
      <c r="BQ41" s="168"/>
      <c r="BR41" s="168"/>
      <c r="BS41" s="168"/>
      <c r="BT41" s="168"/>
      <c r="BU41" s="162"/>
      <c r="BV41" s="162"/>
      <c r="BW41" s="162"/>
      <c r="BX41" s="162"/>
      <c r="BY41" s="162"/>
      <c r="BZ41" s="162"/>
      <c r="CA41" s="162"/>
    </row>
    <row r="42" spans="1:79" ht="15" customHeight="1">
      <c r="A42" s="161"/>
      <c r="B42" s="162"/>
      <c r="C42" s="162"/>
      <c r="D42" s="428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30"/>
      <c r="BD42" s="162"/>
      <c r="BE42" s="162"/>
      <c r="BF42" s="162"/>
      <c r="BG42" s="163"/>
      <c r="BN42" s="168"/>
      <c r="BO42" s="168"/>
      <c r="BP42" s="168"/>
      <c r="BQ42" s="168"/>
      <c r="BR42" s="168"/>
      <c r="BS42" s="168"/>
      <c r="BT42" s="168"/>
      <c r="BU42" s="162"/>
      <c r="BV42" s="162"/>
      <c r="BW42" s="162"/>
      <c r="BX42" s="162"/>
      <c r="BY42" s="162"/>
      <c r="BZ42" s="162"/>
      <c r="CA42" s="162"/>
    </row>
    <row r="43" spans="1:79" ht="15" customHeight="1">
      <c r="A43" s="161"/>
      <c r="B43" s="162"/>
      <c r="C43" s="162"/>
      <c r="D43" s="428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30"/>
      <c r="BD43" s="162"/>
      <c r="BE43" s="162"/>
      <c r="BF43" s="162"/>
      <c r="BG43" s="163"/>
      <c r="BN43" s="168"/>
      <c r="BO43" s="168"/>
      <c r="BP43" s="168"/>
      <c r="BQ43" s="168"/>
      <c r="BR43" s="168"/>
      <c r="BS43" s="168"/>
      <c r="BT43" s="168"/>
      <c r="BU43" s="162"/>
      <c r="BV43" s="162"/>
      <c r="BW43" s="162"/>
      <c r="BX43" s="162"/>
      <c r="BY43" s="162"/>
      <c r="BZ43" s="162"/>
      <c r="CA43" s="162"/>
    </row>
    <row r="44" spans="1:79" ht="15" customHeight="1">
      <c r="A44" s="161"/>
      <c r="B44" s="162"/>
      <c r="C44" s="162"/>
      <c r="D44" s="428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30"/>
      <c r="BD44" s="162"/>
      <c r="BE44" s="162"/>
      <c r="BF44" s="162"/>
      <c r="BG44" s="163"/>
      <c r="BN44" s="168"/>
      <c r="BO44" s="168"/>
      <c r="BP44" s="168"/>
      <c r="BQ44" s="168"/>
      <c r="BR44" s="168"/>
      <c r="BS44" s="168"/>
      <c r="BT44" s="168"/>
      <c r="BU44" s="162"/>
      <c r="BV44" s="162"/>
      <c r="BW44" s="162"/>
      <c r="BX44" s="162"/>
      <c r="BY44" s="162"/>
      <c r="BZ44" s="162"/>
      <c r="CA44" s="162"/>
    </row>
    <row r="45" spans="1:79" ht="15" customHeight="1">
      <c r="A45" s="161"/>
      <c r="B45" s="162"/>
      <c r="C45" s="162"/>
      <c r="D45" s="428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30"/>
      <c r="BD45" s="162"/>
      <c r="BE45" s="162"/>
      <c r="BF45" s="162"/>
      <c r="BG45" s="163"/>
      <c r="BN45" s="168"/>
      <c r="BO45" s="168"/>
      <c r="BP45" s="168"/>
      <c r="BQ45" s="168"/>
      <c r="BR45" s="168"/>
      <c r="BS45" s="168"/>
      <c r="BT45" s="168"/>
      <c r="BU45" s="162"/>
      <c r="BV45" s="162"/>
      <c r="BW45" s="162"/>
      <c r="BX45" s="162"/>
      <c r="BY45" s="162"/>
      <c r="BZ45" s="162"/>
      <c r="CA45" s="162"/>
    </row>
    <row r="46" spans="1:79" ht="15" customHeight="1" thickBo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3"/>
      <c r="BN46" s="168"/>
      <c r="BO46" s="168"/>
      <c r="BP46" s="168"/>
      <c r="BQ46" s="168"/>
      <c r="BR46" s="168"/>
      <c r="BS46" s="168"/>
      <c r="BT46" s="168"/>
      <c r="BU46" s="162"/>
      <c r="BV46" s="162"/>
      <c r="BW46" s="162"/>
      <c r="BX46" s="162"/>
      <c r="BY46" s="162"/>
      <c r="BZ46" s="162"/>
      <c r="CA46" s="162"/>
    </row>
    <row r="47" spans="1:79" ht="32.450000000000003" customHeight="1" thickBot="1">
      <c r="A47" s="389" t="s">
        <v>459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1"/>
      <c r="BM47" s="508" t="s">
        <v>88</v>
      </c>
      <c r="BN47" s="508"/>
      <c r="BO47" s="508"/>
      <c r="BP47" s="168"/>
      <c r="BQ47" s="168"/>
      <c r="BR47" s="168"/>
      <c r="BS47" s="168"/>
      <c r="BT47" s="168"/>
      <c r="BU47" s="162"/>
      <c r="BV47" s="162"/>
      <c r="BW47" s="162"/>
      <c r="BX47" s="162"/>
      <c r="BY47" s="162"/>
      <c r="BZ47" s="162"/>
      <c r="CA47" s="162"/>
    </row>
    <row r="48" spans="1:79" ht="1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404" t="s">
        <v>50</v>
      </c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346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3"/>
      <c r="BM48" s="508"/>
      <c r="BN48" s="508"/>
      <c r="BO48" s="508"/>
      <c r="BP48" s="168"/>
      <c r="BU48" s="441"/>
      <c r="BV48" s="441"/>
      <c r="BW48" s="162"/>
      <c r="BX48" s="162"/>
      <c r="BY48" s="162"/>
      <c r="BZ48" s="162"/>
      <c r="CA48" s="162"/>
    </row>
    <row r="49" spans="1:79" ht="14.45" customHeight="1">
      <c r="A49" s="161"/>
      <c r="B49" s="162"/>
      <c r="C49" s="162"/>
      <c r="D49" s="405"/>
      <c r="E49" s="405"/>
      <c r="F49" s="405"/>
      <c r="G49" s="405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3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BB49" s="162"/>
      <c r="BC49" s="162"/>
      <c r="BD49" s="162"/>
      <c r="BE49" s="162"/>
      <c r="BF49" s="162"/>
      <c r="BG49" s="163"/>
      <c r="BM49" s="160" t="s">
        <v>79</v>
      </c>
      <c r="BN49" s="169" t="str">
        <f>IF(AND(AK13=1,J57&lt;&gt;""),VLOOKUP(J57,Datos!L:M,2,0),IF(I51&lt;&gt;"",VLOOKUP(I51,Datos!Y:AE,7,0),""))</f>
        <v/>
      </c>
      <c r="BO49" s="169" t="str">
        <f>IF(I51&lt;&gt;"",VLOOKUP(I51,Datos!Y:AU,23,0),"")</f>
        <v/>
      </c>
      <c r="BU49" s="441"/>
      <c r="BV49" s="441"/>
      <c r="BW49" s="162"/>
      <c r="BX49" s="162"/>
      <c r="BY49" s="162"/>
      <c r="BZ49" s="162"/>
      <c r="CA49" s="162"/>
    </row>
    <row r="50" spans="1:79" ht="14.45" customHeight="1">
      <c r="A50" s="507" t="s">
        <v>307</v>
      </c>
      <c r="B50" s="404"/>
      <c r="C50" s="404"/>
      <c r="D50" s="404"/>
      <c r="E50" s="404"/>
      <c r="F50" s="404"/>
      <c r="G50" s="404"/>
      <c r="H50" s="40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62"/>
      <c r="Z50" s="162"/>
      <c r="AA50" s="162"/>
      <c r="AB50" s="413" t="s">
        <v>49</v>
      </c>
      <c r="AC50" s="414"/>
      <c r="AD50" s="414"/>
      <c r="AE50" s="414"/>
      <c r="AF50" s="414"/>
      <c r="AG50" s="414"/>
      <c r="AH50" s="414"/>
      <c r="AI50" s="414"/>
      <c r="AJ50" s="414"/>
      <c r="AK50" s="424"/>
      <c r="AL50" s="345"/>
      <c r="AM50" s="162"/>
      <c r="AN50" s="162"/>
      <c r="BB50" s="162"/>
      <c r="BC50" s="162"/>
      <c r="BD50" s="162"/>
      <c r="BE50" s="162"/>
      <c r="BF50" s="162"/>
      <c r="BG50" s="163"/>
      <c r="BM50" s="160" t="s">
        <v>78</v>
      </c>
      <c r="BN50" s="169" t="str">
        <f>IF(AND(AK13=1,J66&lt;&gt;""),VLOOKUP(J66,Datos!N:AE,18,0),IF(I61&lt;&gt;"",VLOOKUP(I61,Datos!P:AE,16,0),""))</f>
        <v/>
      </c>
      <c r="BO50" s="169" t="str">
        <f>IF(AK13=1,J66,IF(I61&lt;&gt;"",VLOOKUP(I61,Datos!P:R,3,0),""))</f>
        <v/>
      </c>
      <c r="BU50" s="162"/>
      <c r="BV50" s="162"/>
      <c r="BW50" s="162"/>
      <c r="BX50" s="162"/>
      <c r="BY50" s="162"/>
      <c r="BZ50" s="162"/>
      <c r="CA50" s="162"/>
    </row>
    <row r="51" spans="1:79" ht="27" customHeight="1">
      <c r="A51" s="440"/>
      <c r="B51" s="441"/>
      <c r="C51" s="441"/>
      <c r="D51" s="441"/>
      <c r="E51" s="441"/>
      <c r="F51" s="441"/>
      <c r="G51" s="162"/>
      <c r="H51" s="162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162"/>
      <c r="Z51" s="162"/>
      <c r="AA51" s="162"/>
      <c r="AB51" s="406">
        <v>1</v>
      </c>
      <c r="AC51" s="406"/>
      <c r="AD51" s="406">
        <v>2</v>
      </c>
      <c r="AE51" s="406"/>
      <c r="AF51" s="406">
        <v>3</v>
      </c>
      <c r="AG51" s="406"/>
      <c r="AH51" s="406">
        <v>4</v>
      </c>
      <c r="AI51" s="406"/>
      <c r="AJ51" s="406">
        <v>5</v>
      </c>
      <c r="AK51" s="406"/>
      <c r="AL51" s="345"/>
      <c r="AM51" s="162"/>
      <c r="AN51" s="162"/>
      <c r="BB51" s="162"/>
      <c r="BC51" s="162"/>
      <c r="BD51" s="162"/>
      <c r="BE51" s="162"/>
      <c r="BF51" s="162"/>
      <c r="BG51" s="163"/>
    </row>
    <row r="52" spans="1:79" ht="31.5" customHeight="1">
      <c r="A52" s="440"/>
      <c r="B52" s="441"/>
      <c r="C52" s="441"/>
      <c r="D52" s="441"/>
      <c r="E52" s="441"/>
      <c r="F52" s="441"/>
      <c r="G52" s="171"/>
      <c r="H52" s="172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62"/>
      <c r="Y52" s="162"/>
      <c r="Z52" s="504" t="s">
        <v>48</v>
      </c>
      <c r="AA52" s="437">
        <v>1</v>
      </c>
      <c r="AB52" s="478" t="str">
        <f>IF(AND($AB$51=$H$69,$AA52=$F$69),"R3","")</f>
        <v/>
      </c>
      <c r="AC52" s="479"/>
      <c r="AD52" s="478" t="str">
        <f>IF(AND(AD$51=$H$69,$AA$52=$F$69),"R3","")</f>
        <v/>
      </c>
      <c r="AE52" s="479"/>
      <c r="AF52" s="482" t="str">
        <f>IF(AND(AF$51=$H$69,$AA$52=$F$69),"R3","")</f>
        <v/>
      </c>
      <c r="AG52" s="483"/>
      <c r="AH52" s="463" t="str">
        <f>IF(AND(AH$51=$H$69,$AA$52=$F$69),"R3","")</f>
        <v/>
      </c>
      <c r="AI52" s="464"/>
      <c r="AJ52" s="470" t="str">
        <f>IF(AND(AJ$51=$H$69,$AA$52=$F$69),"R3","")</f>
        <v/>
      </c>
      <c r="AK52" s="471"/>
      <c r="AL52" s="309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3"/>
      <c r="BM52" s="169"/>
      <c r="BN52" s="169" t="s">
        <v>54</v>
      </c>
      <c r="BO52" s="169" t="s">
        <v>55</v>
      </c>
      <c r="BP52" s="169" t="s">
        <v>56</v>
      </c>
      <c r="BQ52" s="169" t="s">
        <v>57</v>
      </c>
      <c r="BR52" s="169"/>
      <c r="BS52" s="169" t="s">
        <v>58</v>
      </c>
      <c r="BT52" s="169"/>
    </row>
    <row r="53" spans="1:79" ht="11.25" customHeight="1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4"/>
      <c r="S53" s="164"/>
      <c r="T53" s="164"/>
      <c r="U53" s="164"/>
      <c r="V53" s="164"/>
      <c r="W53" s="164"/>
      <c r="X53" s="164"/>
      <c r="Y53" s="162"/>
      <c r="Z53" s="505"/>
      <c r="AA53" s="437"/>
      <c r="AB53" s="480"/>
      <c r="AC53" s="481"/>
      <c r="AD53" s="480"/>
      <c r="AE53" s="481"/>
      <c r="AF53" s="484"/>
      <c r="AG53" s="485"/>
      <c r="AH53" s="465"/>
      <c r="AI53" s="466"/>
      <c r="AJ53" s="472"/>
      <c r="AK53" s="473"/>
      <c r="AL53" s="309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3"/>
      <c r="BM53" s="169" t="s">
        <v>111</v>
      </c>
      <c r="BN53" s="169" t="s">
        <v>77</v>
      </c>
      <c r="BO53" s="169" t="s">
        <v>77</v>
      </c>
      <c r="BP53" s="169" t="s">
        <v>76</v>
      </c>
      <c r="BQ53" s="169" t="s">
        <v>75</v>
      </c>
      <c r="BR53" s="169"/>
      <c r="BS53" s="169" t="s">
        <v>74</v>
      </c>
      <c r="BT53" s="169"/>
    </row>
    <row r="54" spans="1:79" ht="13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408"/>
      <c r="S54" s="408"/>
      <c r="T54" s="408"/>
      <c r="U54" s="408"/>
      <c r="V54" s="408"/>
      <c r="W54" s="408"/>
      <c r="X54" s="164"/>
      <c r="Y54" s="162"/>
      <c r="Z54" s="505"/>
      <c r="AA54" s="437">
        <v>2</v>
      </c>
      <c r="AB54" s="478" t="str">
        <f>IF(AND(AB$51=$H$69,$AA$54=$F$69),"R3","")</f>
        <v/>
      </c>
      <c r="AC54" s="479"/>
      <c r="AD54" s="478" t="str">
        <f>IF(AND(AD$51=$H$69,$AA$54=$F$69),"R3","")</f>
        <v/>
      </c>
      <c r="AE54" s="479"/>
      <c r="AF54" s="482" t="str">
        <f>IF(AND(AF$51=$H$69,$AA$54=$F$69),"R3","")</f>
        <v/>
      </c>
      <c r="AG54" s="483"/>
      <c r="AH54" s="463" t="str">
        <f>IF(AND(AH$51=$H$69,$AA$54=$F$69),"R3","")</f>
        <v/>
      </c>
      <c r="AI54" s="464"/>
      <c r="AJ54" s="470" t="str">
        <f>IF(AND(AJ$51=$H$69,$AA$54=$F$69),"R3","")</f>
        <v/>
      </c>
      <c r="AK54" s="471"/>
      <c r="AL54" s="309"/>
      <c r="AM54" s="162"/>
      <c r="AN54" s="407" t="s">
        <v>47</v>
      </c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162"/>
      <c r="BB54" s="162"/>
      <c r="BC54" s="162"/>
      <c r="BD54" s="162"/>
      <c r="BE54" s="162"/>
      <c r="BF54" s="162"/>
      <c r="BG54" s="163"/>
      <c r="BM54" s="169" t="s">
        <v>52</v>
      </c>
      <c r="BN54" s="169" t="s">
        <v>77</v>
      </c>
      <c r="BO54" s="169" t="s">
        <v>77</v>
      </c>
      <c r="BP54" s="169" t="s">
        <v>76</v>
      </c>
      <c r="BQ54" s="169" t="s">
        <v>75</v>
      </c>
      <c r="BR54" s="169"/>
      <c r="BS54" s="169" t="s">
        <v>74</v>
      </c>
      <c r="BT54" s="169"/>
    </row>
    <row r="55" spans="1:79" ht="19.5" customHeight="1">
      <c r="A55" s="161"/>
      <c r="B55" s="162"/>
      <c r="C55" s="162"/>
      <c r="D55" s="409" t="s">
        <v>116</v>
      </c>
      <c r="E55" s="409"/>
      <c r="F55" s="409"/>
      <c r="G55" s="409"/>
      <c r="H55" s="409"/>
      <c r="I55" s="409"/>
      <c r="J55" s="145"/>
      <c r="K55" s="145"/>
      <c r="L55" s="145"/>
      <c r="M55" s="145"/>
      <c r="N55" s="145"/>
      <c r="O55" s="145"/>
      <c r="P55" s="145"/>
      <c r="Q55" s="162"/>
      <c r="R55" s="458"/>
      <c r="S55" s="458"/>
      <c r="T55" s="458"/>
      <c r="U55" s="458"/>
      <c r="V55" s="458"/>
      <c r="W55" s="458"/>
      <c r="X55" s="164"/>
      <c r="Y55" s="162"/>
      <c r="Z55" s="505"/>
      <c r="AA55" s="437"/>
      <c r="AB55" s="480"/>
      <c r="AC55" s="481"/>
      <c r="AD55" s="480"/>
      <c r="AE55" s="481"/>
      <c r="AF55" s="484"/>
      <c r="AG55" s="485"/>
      <c r="AH55" s="465"/>
      <c r="AI55" s="466"/>
      <c r="AJ55" s="472"/>
      <c r="AK55" s="473"/>
      <c r="AL55" s="309"/>
      <c r="AM55" s="162"/>
      <c r="AN55" s="486" t="str">
        <f>IF(OR(J57="",J66=""),"",INDEX($BM$52:$BT$57,MATCH($BO$49,$BM$52:$BM$57,0),MATCH($BO$50,$BM$52:$BT$52,0)))</f>
        <v/>
      </c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8"/>
      <c r="BE55" s="162"/>
      <c r="BF55" s="162"/>
      <c r="BG55" s="163"/>
      <c r="BM55" s="169" t="s">
        <v>112</v>
      </c>
      <c r="BN55" s="169" t="s">
        <v>77</v>
      </c>
      <c r="BO55" s="169" t="s">
        <v>76</v>
      </c>
      <c r="BP55" s="169" t="s">
        <v>75</v>
      </c>
      <c r="BQ55" s="169" t="s">
        <v>74</v>
      </c>
      <c r="BR55" s="169"/>
      <c r="BS55" s="169" t="s">
        <v>74</v>
      </c>
      <c r="BT55" s="169"/>
    </row>
    <row r="56" spans="1:79" ht="14.4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73"/>
      <c r="K56" s="174"/>
      <c r="L56" s="174"/>
      <c r="M56" s="174"/>
      <c r="N56" s="174"/>
      <c r="O56" s="174"/>
      <c r="P56" s="175"/>
      <c r="Q56" s="162"/>
      <c r="R56" s="408"/>
      <c r="S56" s="408"/>
      <c r="T56" s="408"/>
      <c r="U56" s="408"/>
      <c r="V56" s="408"/>
      <c r="W56" s="408"/>
      <c r="X56" s="164"/>
      <c r="Y56" s="162"/>
      <c r="Z56" s="505"/>
      <c r="AA56" s="437">
        <v>3</v>
      </c>
      <c r="AB56" s="478" t="str">
        <f>IF(AND(AB$51=$H$69,$AA$56=$F$69),"R3","")</f>
        <v/>
      </c>
      <c r="AC56" s="479"/>
      <c r="AD56" s="482" t="str">
        <f>IF(AND(AD$51=$H$69,$AA$56=$F$69),"R3","")</f>
        <v/>
      </c>
      <c r="AE56" s="483"/>
      <c r="AF56" s="463" t="str">
        <f>IF(AND(AF$51=$H$69,$AA$56=$F$69),"R3","")</f>
        <v/>
      </c>
      <c r="AG56" s="464"/>
      <c r="AH56" s="470" t="str">
        <f>IF(AND(AH$51=$H$69,$AA$56=$F$69),"R3","")</f>
        <v/>
      </c>
      <c r="AI56" s="471"/>
      <c r="AJ56" s="470" t="str">
        <f>IF(AND(AJ$51=$H$69,$AA$56=$F$69),"R3","")</f>
        <v/>
      </c>
      <c r="AK56" s="471"/>
      <c r="AL56" s="309"/>
      <c r="AM56" s="162"/>
      <c r="AN56" s="489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1"/>
      <c r="BE56" s="162"/>
      <c r="BF56" s="162"/>
      <c r="BG56" s="163"/>
      <c r="BM56" s="169" t="s">
        <v>53</v>
      </c>
      <c r="BN56" s="169" t="s">
        <v>76</v>
      </c>
      <c r="BO56" s="169" t="s">
        <v>75</v>
      </c>
      <c r="BP56" s="169" t="s">
        <v>75</v>
      </c>
      <c r="BQ56" s="169" t="s">
        <v>74</v>
      </c>
      <c r="BR56" s="169"/>
      <c r="BS56" s="169" t="s">
        <v>74</v>
      </c>
      <c r="BT56" s="169"/>
    </row>
    <row r="57" spans="1:79" ht="14.45" customHeight="1">
      <c r="A57" s="161"/>
      <c r="B57" s="162"/>
      <c r="C57" s="162"/>
      <c r="D57" s="162"/>
      <c r="E57" s="162"/>
      <c r="F57" s="162"/>
      <c r="G57" s="162"/>
      <c r="H57" s="162"/>
      <c r="I57" s="162"/>
      <c r="J57" s="469" t="str">
        <f>BO49</f>
        <v/>
      </c>
      <c r="K57" s="469"/>
      <c r="L57" s="469"/>
      <c r="M57" s="469"/>
      <c r="N57" s="469"/>
      <c r="O57" s="469"/>
      <c r="P57" s="469"/>
      <c r="Q57" s="162"/>
      <c r="R57" s="408"/>
      <c r="S57" s="408"/>
      <c r="T57" s="408"/>
      <c r="U57" s="408"/>
      <c r="V57" s="408"/>
      <c r="W57" s="408"/>
      <c r="X57" s="164"/>
      <c r="Y57" s="162"/>
      <c r="Z57" s="505"/>
      <c r="AA57" s="437"/>
      <c r="AB57" s="480"/>
      <c r="AC57" s="481"/>
      <c r="AD57" s="484"/>
      <c r="AE57" s="485"/>
      <c r="AF57" s="465"/>
      <c r="AG57" s="466"/>
      <c r="AH57" s="472"/>
      <c r="AI57" s="473"/>
      <c r="AJ57" s="472"/>
      <c r="AK57" s="473"/>
      <c r="AL57" s="309"/>
      <c r="AM57" s="162"/>
      <c r="AN57" s="162"/>
      <c r="AO57" s="162"/>
      <c r="AP57" s="162"/>
      <c r="AQ57" s="162"/>
      <c r="AR57" s="162"/>
      <c r="BE57" s="162"/>
      <c r="BF57" s="162"/>
      <c r="BG57" s="163"/>
      <c r="BM57" s="169" t="s">
        <v>113</v>
      </c>
      <c r="BN57" s="169" t="s">
        <v>75</v>
      </c>
      <c r="BO57" s="169" t="s">
        <v>75</v>
      </c>
      <c r="BP57" s="169" t="s">
        <v>74</v>
      </c>
      <c r="BQ57" s="169" t="s">
        <v>74</v>
      </c>
      <c r="BR57" s="169"/>
      <c r="BS57" s="169" t="s">
        <v>74</v>
      </c>
      <c r="BT57" s="169"/>
    </row>
    <row r="58" spans="1:79" ht="14.45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73"/>
      <c r="K58" s="174"/>
      <c r="L58" s="174"/>
      <c r="M58" s="174"/>
      <c r="N58" s="174"/>
      <c r="O58" s="174"/>
      <c r="P58" s="175"/>
      <c r="Q58" s="162"/>
      <c r="R58" s="408" t="s">
        <v>772</v>
      </c>
      <c r="S58" s="408"/>
      <c r="T58" s="408"/>
      <c r="U58" s="408"/>
      <c r="V58" s="408"/>
      <c r="W58" s="408"/>
      <c r="X58" s="164"/>
      <c r="Y58" s="162"/>
      <c r="Z58" s="505"/>
      <c r="AA58" s="437">
        <v>4</v>
      </c>
      <c r="AB58" s="482" t="str">
        <f>IF(AND(AB$51=$H$69,$AA$58=$F$69),"R3","")</f>
        <v/>
      </c>
      <c r="AC58" s="483"/>
      <c r="AD58" s="463" t="str">
        <f>IF(AND(AD$51=$H$69,$AA$58=$F$69),"R3","")</f>
        <v/>
      </c>
      <c r="AE58" s="464"/>
      <c r="AF58" s="463" t="str">
        <f>IF(AND(AF$51=$H$69,$AA$58=$F$69),"R3","")</f>
        <v/>
      </c>
      <c r="AG58" s="464"/>
      <c r="AH58" s="470" t="str">
        <f>IF(AND(AH$51=$H$69,$AA$58=$F$69),"R3","")</f>
        <v/>
      </c>
      <c r="AI58" s="471"/>
      <c r="AJ58" s="470" t="str">
        <f>IF(AND(AJ$51=$H$69,$AA$58=$F$69),"R3","")</f>
        <v/>
      </c>
      <c r="AK58" s="471"/>
      <c r="AL58" s="309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3"/>
    </row>
    <row r="59" spans="1:79" ht="14.45" customHeigh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505"/>
      <c r="AA59" s="437"/>
      <c r="AB59" s="484"/>
      <c r="AC59" s="485"/>
      <c r="AD59" s="465"/>
      <c r="AE59" s="466"/>
      <c r="AF59" s="465"/>
      <c r="AG59" s="466"/>
      <c r="AH59" s="472"/>
      <c r="AI59" s="473"/>
      <c r="AJ59" s="472"/>
      <c r="AK59" s="473"/>
      <c r="AL59" s="309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3"/>
    </row>
    <row r="60" spans="1:79" ht="15.75" customHeight="1">
      <c r="A60" s="502" t="s">
        <v>306</v>
      </c>
      <c r="B60" s="503"/>
      <c r="C60" s="503"/>
      <c r="D60" s="503"/>
      <c r="E60" s="503"/>
      <c r="F60" s="503"/>
      <c r="G60" s="503"/>
      <c r="H60" s="503"/>
      <c r="I60" s="467" t="str">
        <f>IF($AK$13=1,"De click para determinar el impacto__","")</f>
        <v/>
      </c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13"/>
      <c r="V60" s="13"/>
      <c r="W60" s="13"/>
      <c r="X60" s="13"/>
      <c r="Y60" s="162"/>
      <c r="Z60" s="505"/>
      <c r="AA60" s="437">
        <v>5</v>
      </c>
      <c r="AB60" s="463" t="str">
        <f>IF(AND(AB$51=$H$69,$AA$60=$F$69),"R3","")</f>
        <v/>
      </c>
      <c r="AC60" s="464"/>
      <c r="AD60" s="463" t="str">
        <f>IF(AND(AD$51=$H$69,$AA$60=$F$69),"R3","")</f>
        <v/>
      </c>
      <c r="AE60" s="464"/>
      <c r="AF60" s="470" t="str">
        <f>IF(AND(AF$51=$H$69,$AA$60=$F$69),"R3","")</f>
        <v/>
      </c>
      <c r="AG60" s="471"/>
      <c r="AH60" s="470" t="str">
        <f>IF(AND(AH$51=$H$69,$AA$60=$F$69),"R3","")</f>
        <v/>
      </c>
      <c r="AI60" s="471"/>
      <c r="AJ60" s="470" t="str">
        <f>IF(AND(AJ$51=$H$69,$AA$60=$F$69),"R3","")</f>
        <v/>
      </c>
      <c r="AK60" s="471"/>
      <c r="AL60" s="309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3"/>
    </row>
    <row r="61" spans="1:79" ht="15.75" customHeight="1">
      <c r="A61" s="161"/>
      <c r="B61" s="162"/>
      <c r="C61" s="162"/>
      <c r="D61" s="162"/>
      <c r="E61" s="162"/>
      <c r="F61" s="162"/>
      <c r="G61" s="162"/>
      <c r="H61" s="162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162"/>
      <c r="Z61" s="506"/>
      <c r="AA61" s="437"/>
      <c r="AB61" s="465"/>
      <c r="AC61" s="466"/>
      <c r="AD61" s="465"/>
      <c r="AE61" s="466"/>
      <c r="AF61" s="472"/>
      <c r="AG61" s="473"/>
      <c r="AH61" s="472"/>
      <c r="AI61" s="473"/>
      <c r="AJ61" s="472"/>
      <c r="AK61" s="473"/>
      <c r="AL61" s="309"/>
      <c r="AM61" s="162"/>
      <c r="AN61" s="162"/>
      <c r="AO61" s="162"/>
      <c r="AP61" s="162"/>
      <c r="AQ61" s="162"/>
      <c r="AR61" s="162"/>
      <c r="AS61" s="164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3"/>
    </row>
    <row r="62" spans="1:79" ht="1.5" customHeight="1">
      <c r="A62" s="161"/>
      <c r="B62" s="162"/>
      <c r="C62" s="162"/>
      <c r="D62" s="162"/>
      <c r="E62" s="162"/>
      <c r="F62" s="162"/>
      <c r="G62" s="162"/>
      <c r="H62" s="162"/>
      <c r="I62" s="144"/>
      <c r="J62" s="144"/>
      <c r="K62" s="144"/>
      <c r="L62" s="144"/>
      <c r="M62" s="144"/>
      <c r="N62" s="144"/>
      <c r="O62" s="144"/>
      <c r="P62" s="144"/>
      <c r="Q62" s="177"/>
      <c r="R62" s="462"/>
      <c r="S62" s="462"/>
      <c r="T62" s="462"/>
      <c r="U62" s="462"/>
      <c r="V62" s="462"/>
      <c r="W62" s="462"/>
      <c r="X62" s="164"/>
      <c r="Y62" s="162"/>
      <c r="Z62" s="178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3"/>
    </row>
    <row r="63" spans="1:79" ht="6" customHeight="1">
      <c r="A63" s="161"/>
      <c r="B63" s="162"/>
      <c r="C63" s="162"/>
      <c r="D63" s="162"/>
      <c r="E63" s="162"/>
      <c r="F63" s="162"/>
      <c r="G63" s="162"/>
      <c r="H63" s="162"/>
      <c r="I63" s="144"/>
      <c r="J63" s="144"/>
      <c r="K63" s="144"/>
      <c r="L63" s="144"/>
      <c r="M63" s="144"/>
      <c r="N63" s="144"/>
      <c r="O63" s="144"/>
      <c r="P63" s="144"/>
      <c r="Q63" s="177"/>
      <c r="R63" s="351"/>
      <c r="S63" s="351"/>
      <c r="T63" s="351"/>
      <c r="U63" s="351"/>
      <c r="V63" s="351"/>
      <c r="W63" s="351"/>
      <c r="X63" s="164"/>
      <c r="Y63" s="162"/>
      <c r="Z63" s="178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3"/>
    </row>
    <row r="64" spans="1:79" ht="13.5" customHeight="1">
      <c r="A64" s="161"/>
      <c r="B64" s="162"/>
      <c r="C64" s="162"/>
      <c r="D64" s="468" t="s">
        <v>445</v>
      </c>
      <c r="E64" s="468"/>
      <c r="F64" s="468"/>
      <c r="G64" s="468"/>
      <c r="H64" s="468"/>
      <c r="I64" s="468"/>
      <c r="J64" s="144"/>
      <c r="K64" s="144"/>
      <c r="L64" s="144"/>
      <c r="M64" s="144"/>
      <c r="N64" s="144"/>
      <c r="O64" s="144"/>
      <c r="P64" s="144"/>
      <c r="Q64" s="177"/>
      <c r="R64" s="351"/>
      <c r="S64" s="351"/>
      <c r="T64" s="351"/>
      <c r="U64" s="351"/>
      <c r="V64" s="351"/>
      <c r="W64" s="351"/>
      <c r="X64" s="164"/>
      <c r="Y64" s="162"/>
      <c r="Z64" s="178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3"/>
    </row>
    <row r="65" spans="1:72" ht="14.45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80"/>
      <c r="K65" s="181"/>
      <c r="L65" s="181"/>
      <c r="M65" s="181"/>
      <c r="N65" s="181"/>
      <c r="O65" s="181"/>
      <c r="P65" s="182"/>
      <c r="Q65" s="164"/>
      <c r="R65" s="458"/>
      <c r="S65" s="458"/>
      <c r="T65" s="458"/>
      <c r="U65" s="458"/>
      <c r="V65" s="458"/>
      <c r="W65" s="458"/>
      <c r="X65" s="164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3"/>
    </row>
    <row r="66" spans="1:72" ht="14.45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459" t="str">
        <f>IF(AK13=1,Enc_Imp_Corrupción!F25,BO50)</f>
        <v/>
      </c>
      <c r="K66" s="460"/>
      <c r="L66" s="460"/>
      <c r="M66" s="460"/>
      <c r="N66" s="460"/>
      <c r="O66" s="460"/>
      <c r="P66" s="461"/>
      <c r="Q66" s="162"/>
      <c r="R66" s="458"/>
      <c r="S66" s="458"/>
      <c r="T66" s="458"/>
      <c r="U66" s="458"/>
      <c r="V66" s="458"/>
      <c r="W66" s="458"/>
      <c r="X66" s="162"/>
      <c r="Y66" s="162"/>
      <c r="Z66" s="183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3"/>
    </row>
    <row r="67" spans="1:72">
      <c r="A67" s="161"/>
      <c r="B67" s="162"/>
      <c r="C67" s="162"/>
      <c r="D67" s="162"/>
      <c r="E67" s="145"/>
      <c r="F67" s="145"/>
      <c r="G67" s="145"/>
      <c r="H67" s="145"/>
      <c r="I67" s="162"/>
      <c r="J67" s="184"/>
      <c r="K67" s="179"/>
      <c r="L67" s="179"/>
      <c r="M67" s="179"/>
      <c r="N67" s="179"/>
      <c r="O67" s="179"/>
      <c r="P67" s="185"/>
      <c r="Q67" s="162"/>
      <c r="R67" s="458"/>
      <c r="S67" s="458"/>
      <c r="T67" s="458"/>
      <c r="U67" s="458"/>
      <c r="V67" s="458"/>
      <c r="W67" s="458"/>
      <c r="X67" s="162"/>
      <c r="Y67" s="162"/>
      <c r="Z67" s="183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3"/>
    </row>
    <row r="68" spans="1:72">
      <c r="A68" s="161"/>
      <c r="B68" s="162"/>
      <c r="C68" s="162"/>
      <c r="D68" s="162"/>
      <c r="E68" s="162"/>
      <c r="F68" s="516" t="s">
        <v>65</v>
      </c>
      <c r="G68" s="516"/>
      <c r="H68" s="516" t="s">
        <v>66</v>
      </c>
      <c r="I68" s="516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83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3"/>
    </row>
    <row r="69" spans="1:72">
      <c r="A69" s="161"/>
      <c r="B69" s="162"/>
      <c r="C69" s="162"/>
      <c r="D69" s="162"/>
      <c r="E69" s="162"/>
      <c r="F69" s="280" t="str">
        <f>BN49</f>
        <v/>
      </c>
      <c r="G69" s="280"/>
      <c r="H69" s="280" t="str">
        <f>BN50</f>
        <v/>
      </c>
      <c r="I69" s="280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83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3"/>
    </row>
    <row r="70" spans="1:72" ht="15.75" thickBot="1">
      <c r="A70" s="161"/>
      <c r="B70" s="162"/>
      <c r="C70" s="162"/>
      <c r="D70" s="162"/>
      <c r="E70" s="162"/>
      <c r="F70" s="164"/>
      <c r="G70" s="164"/>
      <c r="H70" s="164"/>
      <c r="I70" s="164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83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3"/>
    </row>
    <row r="71" spans="1:72" ht="32.450000000000003" customHeight="1" thickBot="1">
      <c r="A71" s="389" t="s">
        <v>791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1"/>
      <c r="BN71" s="168"/>
      <c r="BO71" s="168"/>
      <c r="BP71" s="168"/>
      <c r="BQ71" s="168"/>
      <c r="BR71" s="168"/>
      <c r="BS71" s="168"/>
      <c r="BT71" s="168"/>
    </row>
    <row r="72" spans="1:72">
      <c r="A72" s="161"/>
      <c r="B72" s="162"/>
      <c r="C72" s="162"/>
      <c r="D72" s="162"/>
      <c r="E72" s="162"/>
      <c r="F72" s="164"/>
      <c r="G72" s="164"/>
      <c r="H72" s="164"/>
      <c r="I72" s="164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83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3"/>
    </row>
    <row r="73" spans="1:72">
      <c r="A73" s="161"/>
      <c r="B73" s="162"/>
      <c r="C73" s="162"/>
      <c r="D73" s="162"/>
      <c r="E73" s="162"/>
      <c r="F73" s="164"/>
      <c r="G73" s="164"/>
      <c r="H73" s="164"/>
      <c r="I73" s="164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83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3"/>
    </row>
    <row r="74" spans="1:72">
      <c r="A74" s="161"/>
      <c r="B74" s="162"/>
      <c r="C74" s="162"/>
      <c r="D74" s="180"/>
      <c r="E74" s="181"/>
      <c r="F74" s="181"/>
      <c r="G74" s="181"/>
      <c r="H74" s="181"/>
      <c r="I74" s="181"/>
      <c r="J74" s="181"/>
      <c r="K74" s="181"/>
      <c r="L74" s="181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2"/>
      <c r="BE74" s="162"/>
      <c r="BF74" s="162"/>
      <c r="BG74" s="163"/>
    </row>
    <row r="75" spans="1:72" ht="14.45" customHeight="1">
      <c r="A75" s="161"/>
      <c r="B75" s="162"/>
      <c r="C75" s="162"/>
      <c r="D75" s="170"/>
      <c r="E75" s="162"/>
      <c r="F75" s="162"/>
      <c r="G75" s="162"/>
      <c r="H75" s="162"/>
      <c r="I75" s="162"/>
      <c r="J75" s="162"/>
      <c r="K75" s="162"/>
      <c r="L75" s="162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200"/>
      <c r="BE75" s="162"/>
      <c r="BF75" s="162"/>
      <c r="BG75" s="163"/>
    </row>
    <row r="76" spans="1:72" ht="22.5" customHeight="1">
      <c r="A76" s="161"/>
      <c r="B76" s="162"/>
      <c r="C76" s="162"/>
      <c r="D76" s="170"/>
      <c r="E76" s="162"/>
      <c r="F76" s="162"/>
      <c r="G76" s="162"/>
      <c r="H76" s="162"/>
      <c r="I76" s="162"/>
      <c r="J76" s="533" t="s">
        <v>771</v>
      </c>
      <c r="K76" s="533"/>
      <c r="L76" s="533"/>
      <c r="M76" s="533"/>
      <c r="N76" s="533"/>
      <c r="O76" s="533"/>
      <c r="P76" s="533"/>
      <c r="Q76" s="533"/>
      <c r="R76" s="533"/>
      <c r="S76" s="162"/>
      <c r="T76" s="162"/>
      <c r="U76" s="162"/>
      <c r="V76" s="162"/>
      <c r="W76" s="534"/>
      <c r="X76" s="535"/>
      <c r="Y76" s="535"/>
      <c r="Z76" s="535"/>
      <c r="AA76" s="535"/>
      <c r="AB76" s="535"/>
      <c r="AC76" s="535"/>
      <c r="AD76" s="535"/>
      <c r="AE76" s="535"/>
      <c r="AF76" s="536"/>
      <c r="AG76" s="164"/>
      <c r="AH76" s="164"/>
      <c r="AI76" s="164"/>
      <c r="AJ76" s="151"/>
      <c r="AK76" s="164"/>
      <c r="AL76" s="164"/>
      <c r="AM76" s="164"/>
      <c r="AN76" s="164"/>
      <c r="AO76" s="164"/>
      <c r="AP76" s="164"/>
      <c r="AQ76" s="164"/>
      <c r="AR76" s="164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200"/>
      <c r="BE76" s="162"/>
      <c r="BF76" s="162"/>
      <c r="BG76" s="163"/>
    </row>
    <row r="77" spans="1:72">
      <c r="A77" s="161"/>
      <c r="B77" s="162"/>
      <c r="C77" s="162"/>
      <c r="D77" s="170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4"/>
      <c r="S77" s="164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200"/>
      <c r="BE77" s="162"/>
      <c r="BF77" s="162"/>
      <c r="BG77" s="163"/>
    </row>
    <row r="78" spans="1:72">
      <c r="A78" s="161"/>
      <c r="B78" s="162"/>
      <c r="C78" s="162"/>
      <c r="D78" s="170"/>
      <c r="E78" s="162"/>
      <c r="F78" s="162"/>
      <c r="G78" s="162"/>
      <c r="H78" s="162"/>
      <c r="I78" s="162"/>
      <c r="J78" s="162"/>
      <c r="K78" s="162"/>
      <c r="L78" s="162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4"/>
      <c r="AO78" s="164"/>
      <c r="AP78" s="164"/>
      <c r="AQ78" s="164"/>
      <c r="AR78" s="164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200"/>
      <c r="BE78" s="162"/>
      <c r="BF78" s="162"/>
      <c r="BG78" s="163"/>
    </row>
    <row r="79" spans="1:72" ht="19.899999999999999" customHeight="1">
      <c r="A79" s="161"/>
      <c r="B79" s="162"/>
      <c r="C79" s="162"/>
      <c r="D79" s="184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85"/>
      <c r="BE79" s="162"/>
      <c r="BF79" s="162"/>
      <c r="BG79" s="163"/>
    </row>
    <row r="80" spans="1:72">
      <c r="A80" s="161"/>
      <c r="B80" s="162"/>
      <c r="C80" s="162"/>
      <c r="D80" s="162"/>
      <c r="E80" s="162"/>
      <c r="F80" s="164"/>
      <c r="G80" s="164"/>
      <c r="H80" s="164"/>
      <c r="I80" s="164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83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3"/>
    </row>
    <row r="81" spans="1:83" ht="15.75" thickBot="1">
      <c r="A81" s="186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8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9"/>
    </row>
    <row r="82" spans="1:83" ht="32.450000000000003" customHeight="1" thickBot="1">
      <c r="A82" s="389" t="s">
        <v>726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1"/>
      <c r="BN82" s="168"/>
      <c r="BO82" s="168"/>
      <c r="BP82" s="168"/>
      <c r="BQ82" s="168"/>
      <c r="BR82" s="168"/>
      <c r="BS82" s="168"/>
      <c r="BT82" s="168"/>
    </row>
    <row r="83" spans="1:83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83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3"/>
    </row>
    <row r="84" spans="1:83" s="287" customFormat="1" ht="246.75" customHeight="1">
      <c r="A84" s="281"/>
      <c r="B84" s="452" t="s">
        <v>764</v>
      </c>
      <c r="C84" s="453"/>
      <c r="D84" s="453"/>
      <c r="E84" s="453"/>
      <c r="F84" s="453"/>
      <c r="G84" s="453"/>
      <c r="H84" s="453"/>
      <c r="I84" s="454"/>
      <c r="J84" s="455" t="s">
        <v>779</v>
      </c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7"/>
      <c r="X84" s="439" t="s">
        <v>840</v>
      </c>
      <c r="Y84" s="439"/>
      <c r="Z84" s="439" t="s">
        <v>715</v>
      </c>
      <c r="AA84" s="439"/>
      <c r="AB84" s="439" t="s">
        <v>716</v>
      </c>
      <c r="AC84" s="439"/>
      <c r="AD84" s="439" t="s">
        <v>717</v>
      </c>
      <c r="AE84" s="439"/>
      <c r="AF84" s="439" t="s">
        <v>718</v>
      </c>
      <c r="AG84" s="439"/>
      <c r="AH84" s="439" t="s">
        <v>719</v>
      </c>
      <c r="AI84" s="439"/>
      <c r="AJ84" s="393" t="s">
        <v>720</v>
      </c>
      <c r="AK84" s="393"/>
      <c r="AL84" s="341" t="s">
        <v>724</v>
      </c>
      <c r="AM84" s="282" t="s">
        <v>721</v>
      </c>
      <c r="AN84" s="341" t="s">
        <v>795</v>
      </c>
      <c r="AO84" s="282" t="s">
        <v>725</v>
      </c>
      <c r="AP84" s="282" t="s">
        <v>783</v>
      </c>
      <c r="AQ84" s="282" t="s">
        <v>780</v>
      </c>
      <c r="AR84" s="285"/>
      <c r="AS84" s="285"/>
      <c r="AT84" s="285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5"/>
      <c r="BF84" s="285"/>
      <c r="BG84" s="286"/>
      <c r="BK84" s="263" t="s">
        <v>755</v>
      </c>
      <c r="BL84" s="263" t="s">
        <v>232</v>
      </c>
      <c r="BM84" s="263" t="s">
        <v>232</v>
      </c>
      <c r="BN84" s="263" t="s">
        <v>756</v>
      </c>
      <c r="BO84" s="263" t="s">
        <v>757</v>
      </c>
      <c r="BP84" s="263" t="s">
        <v>758</v>
      </c>
      <c r="BQ84" s="263" t="s">
        <v>759</v>
      </c>
      <c r="BR84" s="263" t="s">
        <v>724</v>
      </c>
      <c r="BS84" s="264" t="s">
        <v>761</v>
      </c>
      <c r="BT84" s="264" t="s">
        <v>721</v>
      </c>
      <c r="BU84" s="263" t="s">
        <v>760</v>
      </c>
      <c r="BV84" s="263" t="s">
        <v>762</v>
      </c>
      <c r="BW84" s="263" t="s">
        <v>762</v>
      </c>
      <c r="BX84" s="263" t="s">
        <v>784</v>
      </c>
      <c r="BY84" s="285"/>
      <c r="BZ84" s="262"/>
      <c r="CA84" s="285"/>
      <c r="CB84" s="262"/>
      <c r="CC84" s="285"/>
      <c r="CD84" s="262"/>
      <c r="CE84" s="262"/>
    </row>
    <row r="85" spans="1:83" ht="24.95" customHeight="1">
      <c r="A85" s="161"/>
      <c r="B85" s="392">
        <v>1</v>
      </c>
      <c r="C85" s="395" t="s">
        <v>464</v>
      </c>
      <c r="D85" s="396"/>
      <c r="E85" s="396"/>
      <c r="F85" s="397"/>
      <c r="G85" s="397"/>
      <c r="H85" s="397"/>
      <c r="I85" s="398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86" t="str">
        <f>IF(J85&lt;&gt;"",BT85,"")</f>
        <v/>
      </c>
      <c r="AN85" s="394"/>
      <c r="AO85" s="386" t="str">
        <f>BU85</f>
        <v/>
      </c>
      <c r="AP85" s="386" t="str">
        <f>BW85</f>
        <v/>
      </c>
      <c r="AQ85" s="386" t="str">
        <f>(IF(COUNTA(J85:S96)&lt;&gt;0,CONCATENATE(IF(AND(BV90&gt;=90,BV90&lt;=100),Datos!AR2,IF(AND(BV90&gt;=50,BV90&lt;=89),Datos!AR3,IF(BV90&lt;50,Datos!AR4,"")))," (",BV90,")",),""))</f>
        <v/>
      </c>
      <c r="AR85" s="162"/>
      <c r="AS85" s="162"/>
      <c r="AT85" s="162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162"/>
      <c r="BF85" s="162"/>
      <c r="BG85" s="163"/>
      <c r="BK85" s="261">
        <f>IF(X85=Datos!$AJ$2,10,0)</f>
        <v>0</v>
      </c>
      <c r="BL85" s="261">
        <f>IF(Z85=Datos!$AK$2,10,0)</f>
        <v>0</v>
      </c>
      <c r="BM85" s="261">
        <f>IF(AB85=Datos!$AL$2,10,0)</f>
        <v>0</v>
      </c>
      <c r="BN85" s="261">
        <f>IF(AD85=Datos!AM$2,15,0)</f>
        <v>0</v>
      </c>
      <c r="BO85" s="265">
        <f>IF($AF85=Datos!$AN$2,15,IF($AF85=Datos!$AN$3,10,0))</f>
        <v>0</v>
      </c>
      <c r="BP85" s="261">
        <f>IF(AH85=Datos!AO$2,15,0)</f>
        <v>0</v>
      </c>
      <c r="BQ85" s="261">
        <f>IF(AJ85=Datos!$AP$2,15,0)</f>
        <v>0</v>
      </c>
      <c r="BR85" s="265">
        <f>IF($AL85=Datos!$AQ$2,10,IF($AL85=Datos!$AQ$3,5,0))</f>
        <v>0</v>
      </c>
      <c r="BS85" s="261">
        <f>SUM(BK85:BR85)</f>
        <v>0</v>
      </c>
      <c r="BT85" s="261" t="str">
        <f>IF(J85&lt;&gt;"",IF(BS85&gt;=90,Datos!AR$2,IF(AND(BS85&gt;=80,BS85&lt;=89),Datos!AR$3,Datos!AR$4)),"")</f>
        <v/>
      </c>
      <c r="BU85" s="261" t="str">
        <f>IF(AN85&lt;&gt;"",VLOOKUP(AN85,Datos!AV:AW,2,0),"")</f>
        <v/>
      </c>
      <c r="BV85" s="301" t="str">
        <f>IF(AND(BU85&lt;&gt;"",BT85&lt;&gt;""),INDEX($BN$91:$BQ$94,MATCH(BT85,$BN$91:$BN$94,0),MATCH(BU85,$BN$91:$BQ$91,0)),"")</f>
        <v/>
      </c>
      <c r="BW85" s="169" t="str">
        <f>IF(BV85=100,"Fuerte",IF(BV85=50,"Moderado",IF(BV85=0,"Débil","")))</f>
        <v/>
      </c>
      <c r="BX85" s="383" t="str">
        <f>IF(COUNTA(J85:S96)&lt;&gt;0,IF(AND(BV90&gt;=90,BV90&lt;=100),Datos!AR2,IF(AND(BV90&gt;49,BV90&lt;90),Datos!AR3,IF(BV90&lt;50,Datos!AR4,""))),"sin controles")</f>
        <v>sin controles</v>
      </c>
    </row>
    <row r="86" spans="1:83" ht="24.95" customHeight="1">
      <c r="A86" s="161"/>
      <c r="B86" s="392"/>
      <c r="C86" s="395" t="s">
        <v>465</v>
      </c>
      <c r="D86" s="396"/>
      <c r="E86" s="396"/>
      <c r="F86" s="397"/>
      <c r="G86" s="397"/>
      <c r="H86" s="397"/>
      <c r="I86" s="398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87"/>
      <c r="AN86" s="394"/>
      <c r="AO86" s="387"/>
      <c r="AP86" s="387"/>
      <c r="AQ86" s="387"/>
      <c r="AR86" s="162"/>
      <c r="AS86" s="162"/>
      <c r="AT86" s="162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162"/>
      <c r="BF86" s="162"/>
      <c r="BG86" s="163"/>
      <c r="BK86" s="261">
        <f>IF(X88=Datos!$AJ$2,10,0)</f>
        <v>0</v>
      </c>
      <c r="BL86" s="169">
        <f>IF(Z88=Datos!$AK$2,10,0)</f>
        <v>0</v>
      </c>
      <c r="BM86" s="169">
        <f>IF(AB88=Datos!$AL$2,10,0)</f>
        <v>0</v>
      </c>
      <c r="BN86" s="169">
        <f>IF(AD88=Datos!AM$2,15,0)</f>
        <v>0</v>
      </c>
      <c r="BO86" s="265">
        <f>IF($AF88=Datos!$AN$2,15,IF($AF88=Datos!$AN$3,10,0))</f>
        <v>0</v>
      </c>
      <c r="BP86" s="169">
        <f>IF(AH88=Datos!AO$2,15,0)</f>
        <v>0</v>
      </c>
      <c r="BQ86" s="169">
        <f>IF(AJ88=Datos!$AP$2,15,0)</f>
        <v>0</v>
      </c>
      <c r="BR86" s="265">
        <f>IF($AL88=Datos!$AQ$2,10,IF($AL88=Datos!$AQ$3,5,0))</f>
        <v>0</v>
      </c>
      <c r="BS86" s="261">
        <f>SUM(BK86:BR86)</f>
        <v>0</v>
      </c>
      <c r="BT86" s="261" t="str">
        <f>IF(J88&lt;&gt;"",IF(BS86&gt;=90,Datos!AR$2,IF(AND(BS86&gt;=80,BS86&lt;=89),Datos!AR$3,Datos!AR$4)),"")</f>
        <v/>
      </c>
      <c r="BU86" s="261" t="str">
        <f>IF(AN88&lt;&gt;"",VLOOKUP(AN88,Datos!AV:AW,2,0),"")</f>
        <v/>
      </c>
      <c r="BV86" s="301" t="str">
        <f t="shared" ref="BV86:BV88" si="0">IF(AND(BU86&lt;&gt;"",BT86&lt;&gt;""),INDEX($BN$91:$BQ$94,MATCH(BT86,$BN$91:$BN$94,0),MATCH(BU86,$BN$91:$BQ$91,0)),"")</f>
        <v/>
      </c>
      <c r="BW86" s="169" t="str">
        <f t="shared" ref="BW86:BW88" si="1">IF(BV86=100,"Fuerte",IF(BV86=50,"Moderado",IF(BV86=0,"Débil","")))</f>
        <v/>
      </c>
      <c r="BX86" s="384"/>
    </row>
    <row r="87" spans="1:83" ht="24.95" customHeight="1">
      <c r="A87" s="161"/>
      <c r="B87" s="392"/>
      <c r="C87" s="395" t="s">
        <v>466</v>
      </c>
      <c r="D87" s="396"/>
      <c r="E87" s="396"/>
      <c r="F87" s="397"/>
      <c r="G87" s="397"/>
      <c r="H87" s="397"/>
      <c r="I87" s="398"/>
      <c r="J87" s="421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3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88"/>
      <c r="AN87" s="394"/>
      <c r="AO87" s="388"/>
      <c r="AP87" s="388"/>
      <c r="AQ87" s="387"/>
      <c r="AR87" s="162"/>
      <c r="AS87" s="162"/>
      <c r="AT87" s="162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162"/>
      <c r="BF87" s="162"/>
      <c r="BG87" s="163"/>
      <c r="BK87" s="261">
        <f>IF(X91=Datos!$AJ$2,10,0)</f>
        <v>0</v>
      </c>
      <c r="BL87" s="169">
        <f>IF(Z91=Datos!$AK$2,10,0)</f>
        <v>0</v>
      </c>
      <c r="BM87" s="169">
        <f>IF(AB91=Datos!$AL$2,10,0)</f>
        <v>0</v>
      </c>
      <c r="BN87" s="169">
        <f>IF(AD91=Datos!AM$2,15,0)</f>
        <v>0</v>
      </c>
      <c r="BO87" s="265">
        <f>IF($AF91=Datos!$AN$2,15,IF($AF91=Datos!$AN$3,10,0))</f>
        <v>0</v>
      </c>
      <c r="BP87" s="169">
        <f>IF(AH91=Datos!AO$2,15,0)</f>
        <v>0</v>
      </c>
      <c r="BQ87" s="169">
        <f>IF(AJ91=Datos!$AP$2,15,0)</f>
        <v>0</v>
      </c>
      <c r="BR87" s="265">
        <f>IF($AL91=Datos!$AQ$2,10,IF($AL91=Datos!$AQ$3,5,0))</f>
        <v>0</v>
      </c>
      <c r="BS87" s="261">
        <f>SUM(BK87:BR87)</f>
        <v>0</v>
      </c>
      <c r="BT87" s="261" t="str">
        <f>IF(J91&lt;&gt;"",IF(BS87&gt;=90,Datos!AR$2,IF(AND(BS87&gt;=80,BS87&lt;=89),Datos!AR$3,Datos!AR$4)),"")</f>
        <v/>
      </c>
      <c r="BU87" s="261" t="str">
        <f>IF(AN91&lt;&gt;"",VLOOKUP(AN91,Datos!AV:AW,2,0),"")</f>
        <v/>
      </c>
      <c r="BV87" s="301" t="str">
        <f t="shared" si="0"/>
        <v/>
      </c>
      <c r="BW87" s="169" t="str">
        <f t="shared" si="1"/>
        <v/>
      </c>
      <c r="BX87" s="384"/>
    </row>
    <row r="88" spans="1:83" ht="24.95" customHeight="1">
      <c r="A88" s="161"/>
      <c r="B88" s="392">
        <v>2</v>
      </c>
      <c r="C88" s="395" t="s">
        <v>464</v>
      </c>
      <c r="D88" s="396"/>
      <c r="E88" s="396"/>
      <c r="F88" s="397"/>
      <c r="G88" s="397"/>
      <c r="H88" s="397"/>
      <c r="I88" s="398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86" t="str">
        <f>IF(J88&lt;&gt;"",BT86,"")</f>
        <v/>
      </c>
      <c r="AN88" s="394"/>
      <c r="AO88" s="386" t="str">
        <f>BU86</f>
        <v/>
      </c>
      <c r="AP88" s="386" t="str">
        <f>BW86</f>
        <v/>
      </c>
      <c r="AQ88" s="387"/>
      <c r="AR88" s="162"/>
      <c r="AS88" s="162"/>
      <c r="AT88" s="162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162"/>
      <c r="BF88" s="162"/>
      <c r="BG88" s="163"/>
      <c r="BK88" s="261">
        <f>IF(X94=Datos!$AJ$2,10,0)</f>
        <v>0</v>
      </c>
      <c r="BL88" s="169">
        <f>IF(Z94=Datos!$AK$2,10,0)</f>
        <v>0</v>
      </c>
      <c r="BM88" s="169">
        <f>IF(AB94=Datos!$AL$2,10,0)</f>
        <v>0</v>
      </c>
      <c r="BN88" s="169">
        <f>IF(AD94=Datos!AM$2,15,0)</f>
        <v>0</v>
      </c>
      <c r="BO88" s="265">
        <f>IF($AF94=Datos!$AN$2,15,IF($AF94=Datos!$AN$3,10,0))</f>
        <v>0</v>
      </c>
      <c r="BP88" s="169">
        <f>IF(AH94=Datos!AO$2,15,0)</f>
        <v>0</v>
      </c>
      <c r="BQ88" s="169">
        <f>IF(AJ94=Datos!$AP$2,15,0)</f>
        <v>0</v>
      </c>
      <c r="BR88" s="265">
        <f>IF($AL94=Datos!$AQ$2,10,IF($AL94=Datos!$AQ$3,5,0))</f>
        <v>0</v>
      </c>
      <c r="BS88" s="261">
        <f>SUM(BK88:BR88)</f>
        <v>0</v>
      </c>
      <c r="BT88" s="261" t="str">
        <f>IF(J94&lt;&gt;"",IF(BS88&gt;=90,Datos!AR$2,IF(AND(BS88&gt;=80,BS88&lt;=89),Datos!AR$3,Datos!AR$4)),"")</f>
        <v/>
      </c>
      <c r="BU88" s="261" t="str">
        <f>IF(AN94&lt;&gt;"",VLOOKUP(AN94,Datos!AV:AW,2,0),"")</f>
        <v/>
      </c>
      <c r="BV88" s="301" t="str">
        <f t="shared" si="0"/>
        <v/>
      </c>
      <c r="BW88" s="169" t="str">
        <f t="shared" si="1"/>
        <v/>
      </c>
      <c r="BX88" s="384"/>
    </row>
    <row r="89" spans="1:83" ht="24.95" customHeight="1">
      <c r="A89" s="161"/>
      <c r="B89" s="392"/>
      <c r="C89" s="395" t="s">
        <v>465</v>
      </c>
      <c r="D89" s="396"/>
      <c r="E89" s="396"/>
      <c r="F89" s="397"/>
      <c r="G89" s="397"/>
      <c r="H89" s="397"/>
      <c r="I89" s="398"/>
      <c r="J89" s="418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20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87"/>
      <c r="AN89" s="394"/>
      <c r="AO89" s="387"/>
      <c r="AP89" s="387"/>
      <c r="AQ89" s="387"/>
      <c r="AR89" s="162"/>
      <c r="AS89" s="162"/>
      <c r="AT89" s="162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162"/>
      <c r="BF89" s="162"/>
      <c r="BG89" s="163"/>
      <c r="BK89" s="169"/>
      <c r="BL89" s="169"/>
      <c r="BM89" s="169"/>
      <c r="BN89" s="169"/>
      <c r="BO89" s="266"/>
      <c r="BP89" s="169"/>
      <c r="BQ89" s="169"/>
      <c r="BR89" s="169"/>
      <c r="BS89" s="169"/>
      <c r="BT89" s="169"/>
      <c r="BU89" s="169"/>
      <c r="BV89" s="169"/>
      <c r="BW89" s="169"/>
      <c r="BX89" s="385"/>
    </row>
    <row r="90" spans="1:83" ht="24.95" customHeight="1">
      <c r="A90" s="161"/>
      <c r="B90" s="392"/>
      <c r="C90" s="395" t="s">
        <v>466</v>
      </c>
      <c r="D90" s="396"/>
      <c r="E90" s="396"/>
      <c r="F90" s="397"/>
      <c r="G90" s="397"/>
      <c r="H90" s="397"/>
      <c r="I90" s="398"/>
      <c r="J90" s="421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3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88"/>
      <c r="AN90" s="394"/>
      <c r="AO90" s="388"/>
      <c r="AP90" s="388"/>
      <c r="AQ90" s="387"/>
      <c r="AR90" s="162"/>
      <c r="AS90" s="162"/>
      <c r="AT90" s="162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162"/>
      <c r="BF90" s="162"/>
      <c r="BG90" s="163"/>
      <c r="BU90" s="169" t="s">
        <v>84</v>
      </c>
      <c r="BV90" s="169">
        <f>ROUND(IF(COUNTA(J85:S96)=0,0,SUM(BV85:BV88)/(COUNTA(J85:S96))),1)</f>
        <v>0</v>
      </c>
    </row>
    <row r="91" spans="1:83" ht="24.95" customHeight="1">
      <c r="A91" s="161"/>
      <c r="B91" s="392">
        <v>3</v>
      </c>
      <c r="C91" s="395" t="s">
        <v>464</v>
      </c>
      <c r="D91" s="396"/>
      <c r="E91" s="396"/>
      <c r="F91" s="397"/>
      <c r="G91" s="397"/>
      <c r="H91" s="397"/>
      <c r="I91" s="398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86" t="str">
        <f>IF(J91&lt;&gt;"",BT87,"")</f>
        <v/>
      </c>
      <c r="AN91" s="394"/>
      <c r="AO91" s="386" t="str">
        <f>BU87</f>
        <v/>
      </c>
      <c r="AP91" s="386" t="str">
        <f>BW87</f>
        <v/>
      </c>
      <c r="AQ91" s="387"/>
      <c r="AR91" s="162"/>
      <c r="AS91" s="162"/>
      <c r="AT91" s="162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162"/>
      <c r="BF91" s="162"/>
      <c r="BG91" s="163"/>
      <c r="BN91" s="169"/>
      <c r="BO91" s="267" t="s">
        <v>722</v>
      </c>
      <c r="BP91" s="267" t="s">
        <v>723</v>
      </c>
      <c r="BQ91" s="267" t="s">
        <v>745</v>
      </c>
      <c r="BR91" s="13"/>
    </row>
    <row r="92" spans="1:83" ht="24.95" customHeight="1">
      <c r="A92" s="161"/>
      <c r="B92" s="392"/>
      <c r="C92" s="395" t="s">
        <v>465</v>
      </c>
      <c r="D92" s="396"/>
      <c r="E92" s="396"/>
      <c r="F92" s="397"/>
      <c r="G92" s="397"/>
      <c r="H92" s="397"/>
      <c r="I92" s="398"/>
      <c r="J92" s="418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20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87"/>
      <c r="AN92" s="394"/>
      <c r="AO92" s="387"/>
      <c r="AP92" s="387"/>
      <c r="AQ92" s="387"/>
      <c r="AR92" s="162"/>
      <c r="AS92" s="162"/>
      <c r="AT92" s="162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162"/>
      <c r="BF92" s="162"/>
      <c r="BG92" s="163"/>
      <c r="BN92" s="267" t="s">
        <v>722</v>
      </c>
      <c r="BO92" s="169">
        <v>100</v>
      </c>
      <c r="BP92" s="169">
        <v>50</v>
      </c>
      <c r="BQ92" s="169">
        <v>0</v>
      </c>
      <c r="BR92" s="162"/>
      <c r="BZ92" s="160" t="s">
        <v>763</v>
      </c>
    </row>
    <row r="93" spans="1:83" ht="24.95" customHeight="1">
      <c r="A93" s="161"/>
      <c r="B93" s="392"/>
      <c r="C93" s="395" t="s">
        <v>466</v>
      </c>
      <c r="D93" s="396"/>
      <c r="E93" s="396"/>
      <c r="F93" s="397"/>
      <c r="G93" s="397"/>
      <c r="H93" s="397"/>
      <c r="I93" s="398"/>
      <c r="J93" s="421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3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88"/>
      <c r="AN93" s="394"/>
      <c r="AO93" s="388"/>
      <c r="AP93" s="388"/>
      <c r="AQ93" s="387"/>
      <c r="AR93" s="162"/>
      <c r="AS93" s="162"/>
      <c r="AT93" s="162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162"/>
      <c r="BF93" s="162"/>
      <c r="BG93" s="163"/>
      <c r="BN93" s="267" t="s">
        <v>723</v>
      </c>
      <c r="BO93" s="169">
        <v>50</v>
      </c>
      <c r="BP93" s="169">
        <v>50</v>
      </c>
      <c r="BQ93" s="169">
        <v>0</v>
      </c>
      <c r="BR93" s="162"/>
    </row>
    <row r="94" spans="1:83" ht="24.95" customHeight="1">
      <c r="A94" s="161"/>
      <c r="B94" s="392">
        <v>4</v>
      </c>
      <c r="C94" s="395" t="s">
        <v>464</v>
      </c>
      <c r="D94" s="396"/>
      <c r="E94" s="396"/>
      <c r="F94" s="397"/>
      <c r="G94" s="397"/>
      <c r="H94" s="397"/>
      <c r="I94" s="398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86" t="str">
        <f>IF(J94&lt;&gt;"",BT88,"")</f>
        <v/>
      </c>
      <c r="AN94" s="394"/>
      <c r="AO94" s="386" t="str">
        <f>BU88</f>
        <v/>
      </c>
      <c r="AP94" s="386" t="str">
        <f>BW88</f>
        <v/>
      </c>
      <c r="AQ94" s="387"/>
      <c r="AR94" s="162"/>
      <c r="AS94" s="162"/>
      <c r="AT94" s="162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162"/>
      <c r="BF94" s="162"/>
      <c r="BG94" s="163"/>
      <c r="BN94" s="267" t="s">
        <v>745</v>
      </c>
      <c r="BO94" s="169">
        <v>0</v>
      </c>
      <c r="BP94" s="169">
        <v>0</v>
      </c>
      <c r="BQ94" s="169">
        <v>0</v>
      </c>
      <c r="BR94" s="162"/>
    </row>
    <row r="95" spans="1:83" ht="24.95" customHeight="1">
      <c r="A95" s="161"/>
      <c r="B95" s="392"/>
      <c r="C95" s="395" t="s">
        <v>465</v>
      </c>
      <c r="D95" s="396"/>
      <c r="E95" s="396"/>
      <c r="F95" s="397"/>
      <c r="G95" s="397"/>
      <c r="H95" s="397"/>
      <c r="I95" s="398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87"/>
      <c r="AN95" s="394"/>
      <c r="AO95" s="387"/>
      <c r="AP95" s="387"/>
      <c r="AQ95" s="387"/>
      <c r="AR95" s="162"/>
      <c r="AS95" s="162"/>
      <c r="AT95" s="162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162"/>
      <c r="BF95" s="162"/>
      <c r="BG95" s="163"/>
    </row>
    <row r="96" spans="1:83" ht="24.95" customHeight="1">
      <c r="A96" s="161"/>
      <c r="B96" s="392"/>
      <c r="C96" s="395" t="s">
        <v>466</v>
      </c>
      <c r="D96" s="396"/>
      <c r="E96" s="396"/>
      <c r="F96" s="397"/>
      <c r="G96" s="397"/>
      <c r="H96" s="397"/>
      <c r="I96" s="398"/>
      <c r="J96" s="421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3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88"/>
      <c r="AN96" s="394"/>
      <c r="AO96" s="388"/>
      <c r="AP96" s="388"/>
      <c r="AQ96" s="388"/>
      <c r="AR96" s="162"/>
      <c r="AS96" s="162"/>
      <c r="AT96" s="162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162"/>
      <c r="BF96" s="162"/>
      <c r="BG96" s="163"/>
    </row>
    <row r="97" spans="1:76" ht="15.75" customHeight="1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3"/>
    </row>
    <row r="98" spans="1:76" s="287" customFormat="1" ht="270.75" customHeight="1">
      <c r="A98" s="281"/>
      <c r="B98" s="452" t="s">
        <v>764</v>
      </c>
      <c r="C98" s="453"/>
      <c r="D98" s="453"/>
      <c r="E98" s="453"/>
      <c r="F98" s="453"/>
      <c r="G98" s="453"/>
      <c r="H98" s="453"/>
      <c r="I98" s="454"/>
      <c r="J98" s="455" t="s">
        <v>797</v>
      </c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7"/>
      <c r="X98" s="439" t="s">
        <v>841</v>
      </c>
      <c r="Y98" s="439"/>
      <c r="Z98" s="439" t="s">
        <v>715</v>
      </c>
      <c r="AA98" s="439"/>
      <c r="AB98" s="439" t="s">
        <v>716</v>
      </c>
      <c r="AC98" s="439"/>
      <c r="AD98" s="439" t="s">
        <v>717</v>
      </c>
      <c r="AE98" s="439"/>
      <c r="AF98" s="439" t="s">
        <v>718</v>
      </c>
      <c r="AG98" s="439"/>
      <c r="AH98" s="439" t="s">
        <v>719</v>
      </c>
      <c r="AI98" s="439"/>
      <c r="AJ98" s="393" t="s">
        <v>720</v>
      </c>
      <c r="AK98" s="393"/>
      <c r="AL98" s="341" t="s">
        <v>724</v>
      </c>
      <c r="AM98" s="282" t="s">
        <v>721</v>
      </c>
      <c r="AN98" s="341" t="s">
        <v>795</v>
      </c>
      <c r="AO98" s="282" t="s">
        <v>725</v>
      </c>
      <c r="AP98" s="282" t="s">
        <v>783</v>
      </c>
      <c r="AQ98" s="282" t="s">
        <v>780</v>
      </c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5"/>
      <c r="BF98" s="285"/>
      <c r="BG98" s="286"/>
      <c r="BK98" s="263" t="s">
        <v>755</v>
      </c>
      <c r="BL98" s="263" t="s">
        <v>232</v>
      </c>
      <c r="BM98" s="263" t="s">
        <v>232</v>
      </c>
      <c r="BN98" s="263" t="s">
        <v>756</v>
      </c>
      <c r="BO98" s="263" t="s">
        <v>757</v>
      </c>
      <c r="BP98" s="263" t="s">
        <v>758</v>
      </c>
      <c r="BQ98" s="263" t="s">
        <v>759</v>
      </c>
      <c r="BR98" s="263" t="s">
        <v>724</v>
      </c>
      <c r="BS98" s="264" t="s">
        <v>761</v>
      </c>
      <c r="BT98" s="264" t="s">
        <v>721</v>
      </c>
      <c r="BU98" s="263" t="s">
        <v>760</v>
      </c>
      <c r="BV98" s="263" t="s">
        <v>762</v>
      </c>
      <c r="BW98" s="263" t="s">
        <v>762</v>
      </c>
      <c r="BX98" s="263" t="s">
        <v>798</v>
      </c>
    </row>
    <row r="99" spans="1:76" ht="24.95" customHeight="1">
      <c r="A99" s="161"/>
      <c r="B99" s="392">
        <v>1</v>
      </c>
      <c r="C99" s="395" t="s">
        <v>464</v>
      </c>
      <c r="D99" s="396"/>
      <c r="E99" s="396"/>
      <c r="F99" s="397"/>
      <c r="G99" s="397"/>
      <c r="H99" s="397"/>
      <c r="I99" s="398"/>
      <c r="J99" s="415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7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4"/>
      <c r="AM99" s="386" t="str">
        <f>IF(J99&lt;&gt;"",BT99,"")</f>
        <v/>
      </c>
      <c r="AN99" s="394"/>
      <c r="AO99" s="386" t="str">
        <f>BU99</f>
        <v/>
      </c>
      <c r="AP99" s="386" t="str">
        <f>BW99</f>
        <v/>
      </c>
      <c r="AQ99" s="386" t="str">
        <f>(IF(COUNTA(J99:S110)&lt;&gt;0,CONCATENATE(IF(AND(BV104&gt;=90,BV104&lt;=100),Datos!AR2,IF(AND(BV104&gt;=50,BV104&lt;=89),Datos!AR3,IF(BV104&lt;50,Datos!AR4,"")))," (",BV104,")",),""))</f>
        <v/>
      </c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162"/>
      <c r="BF99" s="162"/>
      <c r="BG99" s="163"/>
      <c r="BK99" s="261">
        <f>IF(X99=Datos!$AJ$2,10,0)</f>
        <v>0</v>
      </c>
      <c r="BL99" s="261">
        <f>IF(Z99=Datos!$AK$2,10,0)</f>
        <v>0</v>
      </c>
      <c r="BM99" s="261">
        <f>IF(AB99=Datos!$AL$2,10,0)</f>
        <v>0</v>
      </c>
      <c r="BN99" s="261">
        <f>IF(AD99=Datos!AM$2,15,0)</f>
        <v>0</v>
      </c>
      <c r="BO99" s="265">
        <f>IF($AF99=Datos!$AN$2,15,IF($AF99=Datos!$AN$3,10,0))</f>
        <v>0</v>
      </c>
      <c r="BP99" s="261">
        <f>IF(AH99=Datos!AO$2,15,0)</f>
        <v>0</v>
      </c>
      <c r="BQ99" s="261">
        <f>IF(AJ99=Datos!$AP$2,15,0)</f>
        <v>0</v>
      </c>
      <c r="BR99" s="265">
        <f>IF($AL99=Datos!$AQ$2,10,IF($AL99=Datos!$AQ$3,5,0))</f>
        <v>0</v>
      </c>
      <c r="BS99" s="261">
        <f>SUM(BK99:BR99)</f>
        <v>0</v>
      </c>
      <c r="BT99" s="261" t="str">
        <f>IF(J99&lt;&gt;"",IF(BS99&gt;=90,Datos!AR$2,IF(AND(BS99&gt;=80,BS99&lt;=89),Datos!AR$3,Datos!AR$4)),"")</f>
        <v/>
      </c>
      <c r="BU99" s="261" t="str">
        <f>IF(AN99&lt;&gt;"",VLOOKUP(AN99,Datos!AV:AW,2,0),"")</f>
        <v/>
      </c>
      <c r="BV99" s="301" t="str">
        <f>IF(AND(BU99&lt;&gt;"",BT99&lt;&gt;""),INDEX($BN$91:$BQ$94,MATCH(BT99,$BN$91:$BN$94,0),MATCH(BU99,$BN$91:$BQ$91,0)),"")</f>
        <v/>
      </c>
      <c r="BW99" s="169" t="str">
        <f>IF(BV99=100,"Fuerte",IF(BV99=50,"Moderado",IF(BV99=0,"Débil","")))</f>
        <v/>
      </c>
      <c r="BX99" s="383" t="str">
        <f>IF(COUNTA(J99:S110)&lt;&gt;0,IF(AND(BV104&gt;=90,BV104&lt;=100),Datos!AR2,IF(AND(BV104&gt;49,BV104&lt;90),Datos!AR3,IF(BV104&lt;50,Datos!AR4,""))),"sin controles")</f>
        <v>sin controles</v>
      </c>
    </row>
    <row r="100" spans="1:76" ht="24.95" customHeight="1">
      <c r="A100" s="161"/>
      <c r="B100" s="392"/>
      <c r="C100" s="395" t="s">
        <v>465</v>
      </c>
      <c r="D100" s="396"/>
      <c r="E100" s="396"/>
      <c r="F100" s="397"/>
      <c r="G100" s="397"/>
      <c r="H100" s="397"/>
      <c r="I100" s="398"/>
      <c r="J100" s="418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20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87"/>
      <c r="AN100" s="394"/>
      <c r="AO100" s="387"/>
      <c r="AP100" s="387"/>
      <c r="AQ100" s="387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162"/>
      <c r="BF100" s="162"/>
      <c r="BG100" s="163"/>
      <c r="BK100" s="261">
        <f>IF(X102=Datos!$AJ$2,10,0)</f>
        <v>0</v>
      </c>
      <c r="BL100" s="169">
        <f>IF(Z102=Datos!$AK$2,10,0)</f>
        <v>0</v>
      </c>
      <c r="BM100" s="169">
        <f>IF(AB102=Datos!$AL$2,10,0)</f>
        <v>0</v>
      </c>
      <c r="BN100" s="169">
        <f>IF(AD102=Datos!AM$2,15,0)</f>
        <v>0</v>
      </c>
      <c r="BO100" s="265">
        <f>IF($AF102=Datos!$AN$2,15,IF($AF102=Datos!$AN$3,10,0))</f>
        <v>0</v>
      </c>
      <c r="BP100" s="169">
        <f>IF(AH102=Datos!AO$2,15,0)</f>
        <v>0</v>
      </c>
      <c r="BQ100" s="169">
        <f>IF(AJ102=Datos!$AP$2,15,0)</f>
        <v>0</v>
      </c>
      <c r="BR100" s="265">
        <f>IF($AL102=Datos!$AQ$2,10,IF($AL102=Datos!$AQ$3,5,0))</f>
        <v>0</v>
      </c>
      <c r="BS100" s="261">
        <f>SUM(BK100:BR100)</f>
        <v>0</v>
      </c>
      <c r="BT100" s="261" t="str">
        <f>IF(J102&lt;&gt;"",IF(BS100&gt;=90,Datos!AR$2,IF(AND(BS100&gt;=80,BS100&lt;=89),Datos!AR$3,Datos!AR$4)),"")</f>
        <v/>
      </c>
      <c r="BU100" s="261" t="str">
        <f>IF(AN102&lt;&gt;"",VLOOKUP(AN102,Datos!AV:AW,2,0),"")</f>
        <v/>
      </c>
      <c r="BV100" s="301" t="str">
        <f>IF(AND(BU100&lt;&gt;"",BT100&lt;&gt;""),INDEX($BN$91:$BQ$94,MATCH(BT100,$BN$91:$BN$94,0),MATCH(BU100,$BN$91:$BQ$91,0)),"")</f>
        <v/>
      </c>
      <c r="BW100" s="169" t="str">
        <f t="shared" ref="BW100:BW102" si="2">IF(BV100=100,"Fuerte",IF(BV100=50,"Moderado",IF(BV100=0,"Débil","")))</f>
        <v/>
      </c>
      <c r="BX100" s="384"/>
    </row>
    <row r="101" spans="1:76" ht="24.95" customHeight="1">
      <c r="A101" s="161"/>
      <c r="B101" s="392"/>
      <c r="C101" s="395" t="s">
        <v>466</v>
      </c>
      <c r="D101" s="396"/>
      <c r="E101" s="396"/>
      <c r="F101" s="397"/>
      <c r="G101" s="397"/>
      <c r="H101" s="397"/>
      <c r="I101" s="398"/>
      <c r="J101" s="421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3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88"/>
      <c r="AN101" s="394"/>
      <c r="AO101" s="388"/>
      <c r="AP101" s="388"/>
      <c r="AQ101" s="387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162"/>
      <c r="BF101" s="162"/>
      <c r="BG101" s="163"/>
      <c r="BK101" s="261">
        <f>IF(X105=Datos!$AJ$2,10,0)</f>
        <v>0</v>
      </c>
      <c r="BL101" s="169">
        <f>IF(Z105=Datos!$AK$2,10,0)</f>
        <v>0</v>
      </c>
      <c r="BM101" s="169">
        <f>IF(AB105=Datos!$AL$2,10,0)</f>
        <v>0</v>
      </c>
      <c r="BN101" s="169">
        <f>IF(AD105=Datos!AM$2,15,0)</f>
        <v>0</v>
      </c>
      <c r="BO101" s="265">
        <f>IF($AF105=Datos!$AN$2,15,IF($AF105=Datos!$AN$3,10,0))</f>
        <v>0</v>
      </c>
      <c r="BP101" s="169">
        <f>IF(AH105=Datos!AO$2,15,0)</f>
        <v>0</v>
      </c>
      <c r="BQ101" s="169">
        <f>IF(AJ105=Datos!$AP$2,15,0)</f>
        <v>0</v>
      </c>
      <c r="BR101" s="265">
        <f>IF($AL105=Datos!$AQ$2,10,IF($AL105=Datos!$AQ$3,5,0))</f>
        <v>0</v>
      </c>
      <c r="BS101" s="261">
        <f>SUM(BK101:BR101)</f>
        <v>0</v>
      </c>
      <c r="BT101" s="261" t="str">
        <f>IF(J105&lt;&gt;"",IF(BS101&gt;=90,Datos!AR$2,IF(AND(BS101&gt;=80,BS101&lt;=89),Datos!AR$3,Datos!AR$4)),"")</f>
        <v/>
      </c>
      <c r="BU101" s="261" t="str">
        <f>IF(AN105&lt;&gt;"",VLOOKUP(AN105,Datos!AV:AW,2,0),"")</f>
        <v/>
      </c>
      <c r="BV101" s="301" t="str">
        <f t="shared" ref="BV101:BV102" si="3">IF(AND(BU101&lt;&gt;"",BT101&lt;&gt;""),INDEX($BN$91:$BQ$94,MATCH(BT101,$BN$91:$BN$94,0),MATCH(BU101,$BN$91:$BQ$91,0)),"")</f>
        <v/>
      </c>
      <c r="BW101" s="169" t="str">
        <f t="shared" si="2"/>
        <v/>
      </c>
      <c r="BX101" s="384"/>
    </row>
    <row r="102" spans="1:76" ht="24.95" customHeight="1">
      <c r="A102" s="161"/>
      <c r="B102" s="392">
        <v>2</v>
      </c>
      <c r="C102" s="395" t="s">
        <v>464</v>
      </c>
      <c r="D102" s="396"/>
      <c r="E102" s="396"/>
      <c r="F102" s="397"/>
      <c r="G102" s="397"/>
      <c r="H102" s="397"/>
      <c r="I102" s="398"/>
      <c r="J102" s="415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7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  <c r="AI102" s="394"/>
      <c r="AJ102" s="394"/>
      <c r="AK102" s="394"/>
      <c r="AL102" s="394"/>
      <c r="AM102" s="386" t="str">
        <f>IF(J102&lt;&gt;"",BT100,"")</f>
        <v/>
      </c>
      <c r="AN102" s="394"/>
      <c r="AO102" s="386" t="str">
        <f>BU100</f>
        <v/>
      </c>
      <c r="AP102" s="386" t="str">
        <f>BW100</f>
        <v/>
      </c>
      <c r="AQ102" s="387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162"/>
      <c r="BF102" s="162"/>
      <c r="BG102" s="163"/>
      <c r="BK102" s="261">
        <f>IF(X108=Datos!$AJ$2,10,0)</f>
        <v>0</v>
      </c>
      <c r="BL102" s="169">
        <f>IF(Z108=Datos!$AK$2,10,0)</f>
        <v>0</v>
      </c>
      <c r="BM102" s="169">
        <f>IF(AB108=Datos!$AL$2,10,0)</f>
        <v>0</v>
      </c>
      <c r="BN102" s="169">
        <f>IF(AD108=Datos!AM$2,15,0)</f>
        <v>0</v>
      </c>
      <c r="BO102" s="265">
        <f>IF($AF108=Datos!$AN$2,15,IF($AF108=Datos!$AN$3,10,0))</f>
        <v>0</v>
      </c>
      <c r="BP102" s="169">
        <f>IF(AH108=Datos!AO$2,15,0)</f>
        <v>0</v>
      </c>
      <c r="BQ102" s="169">
        <f>IF(AJ108=Datos!$AP$2,15,0)</f>
        <v>0</v>
      </c>
      <c r="BR102" s="265">
        <f>IF($AL108=Datos!$AQ$2,10,IF($AL108=Datos!$AQ$3,5,0))</f>
        <v>0</v>
      </c>
      <c r="BS102" s="261">
        <f>SUM(BK102:BR102)</f>
        <v>0</v>
      </c>
      <c r="BT102" s="261" t="str">
        <f>IF(J108&lt;&gt;"",IF(BS102&gt;=90,Datos!AR$2,IF(AND(BS102&gt;=80,BS102&lt;=89),Datos!AR$3,Datos!AR$4)),"")</f>
        <v/>
      </c>
      <c r="BU102" s="261" t="str">
        <f>IF(AN108&lt;&gt;"",VLOOKUP(AN108,Datos!AV:AW,2,0),"")</f>
        <v/>
      </c>
      <c r="BV102" s="301" t="str">
        <f t="shared" si="3"/>
        <v/>
      </c>
      <c r="BW102" s="169" t="str">
        <f t="shared" si="2"/>
        <v/>
      </c>
      <c r="BX102" s="384"/>
    </row>
    <row r="103" spans="1:76" ht="24.95" customHeight="1">
      <c r="A103" s="161"/>
      <c r="B103" s="392"/>
      <c r="C103" s="395" t="s">
        <v>465</v>
      </c>
      <c r="D103" s="396"/>
      <c r="E103" s="396"/>
      <c r="F103" s="397"/>
      <c r="G103" s="397"/>
      <c r="H103" s="397"/>
      <c r="I103" s="398"/>
      <c r="J103" s="418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20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87"/>
      <c r="AN103" s="394"/>
      <c r="AO103" s="387"/>
      <c r="AP103" s="387"/>
      <c r="AQ103" s="387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162"/>
      <c r="BF103" s="162"/>
      <c r="BG103" s="163"/>
      <c r="BK103" s="169"/>
      <c r="BL103" s="169"/>
      <c r="BM103" s="169"/>
      <c r="BN103" s="169"/>
      <c r="BO103" s="266"/>
      <c r="BP103" s="169"/>
      <c r="BQ103" s="169"/>
      <c r="BR103" s="169"/>
      <c r="BS103" s="169"/>
      <c r="BT103" s="169"/>
      <c r="BU103" s="169"/>
      <c r="BV103" s="169"/>
      <c r="BW103" s="169"/>
      <c r="BX103" s="385"/>
    </row>
    <row r="104" spans="1:76" ht="24.95" customHeight="1">
      <c r="A104" s="161"/>
      <c r="B104" s="392"/>
      <c r="C104" s="395" t="s">
        <v>466</v>
      </c>
      <c r="D104" s="396"/>
      <c r="E104" s="396"/>
      <c r="F104" s="397"/>
      <c r="G104" s="397"/>
      <c r="H104" s="397"/>
      <c r="I104" s="398"/>
      <c r="J104" s="421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3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4"/>
      <c r="AK104" s="394"/>
      <c r="AL104" s="394"/>
      <c r="AM104" s="388"/>
      <c r="AN104" s="394"/>
      <c r="AO104" s="388"/>
      <c r="AP104" s="388"/>
      <c r="AQ104" s="387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162"/>
      <c r="BF104" s="162"/>
      <c r="BG104" s="163"/>
      <c r="BU104" s="169" t="s">
        <v>84</v>
      </c>
      <c r="BV104" s="169">
        <f>ROUND(IF(COUNTA(J99:S110)=0,0,SUM(BV99:BV102)/(COUNTA(J99:S110))),1)</f>
        <v>0</v>
      </c>
    </row>
    <row r="105" spans="1:76" ht="24.95" customHeight="1">
      <c r="A105" s="161"/>
      <c r="B105" s="392">
        <v>3</v>
      </c>
      <c r="C105" s="395" t="s">
        <v>464</v>
      </c>
      <c r="D105" s="396"/>
      <c r="E105" s="396"/>
      <c r="F105" s="397"/>
      <c r="G105" s="397"/>
      <c r="H105" s="397"/>
      <c r="I105" s="398"/>
      <c r="J105" s="415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7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86" t="str">
        <f>IF(J105&lt;&gt;"",BT101,"")</f>
        <v/>
      </c>
      <c r="AN105" s="394"/>
      <c r="AO105" s="386" t="str">
        <f>BU101</f>
        <v/>
      </c>
      <c r="AP105" s="386" t="str">
        <f>BW101</f>
        <v/>
      </c>
      <c r="AQ105" s="387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162"/>
      <c r="BF105" s="162"/>
      <c r="BG105" s="163"/>
      <c r="BN105" s="169"/>
      <c r="BO105" s="267" t="s">
        <v>722</v>
      </c>
      <c r="BP105" s="267" t="s">
        <v>723</v>
      </c>
      <c r="BQ105" s="267" t="s">
        <v>745</v>
      </c>
      <c r="BR105" s="13"/>
    </row>
    <row r="106" spans="1:76" ht="24.95" customHeight="1">
      <c r="A106" s="161"/>
      <c r="B106" s="392"/>
      <c r="C106" s="395" t="s">
        <v>465</v>
      </c>
      <c r="D106" s="396"/>
      <c r="E106" s="396"/>
      <c r="F106" s="397"/>
      <c r="G106" s="397"/>
      <c r="H106" s="397"/>
      <c r="I106" s="398"/>
      <c r="J106" s="418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20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87"/>
      <c r="AN106" s="394"/>
      <c r="AO106" s="387"/>
      <c r="AP106" s="387"/>
      <c r="AQ106" s="387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162"/>
      <c r="BF106" s="162"/>
      <c r="BG106" s="163"/>
      <c r="BN106" s="267" t="s">
        <v>722</v>
      </c>
      <c r="BO106" s="169">
        <v>100</v>
      </c>
      <c r="BP106" s="169">
        <v>50</v>
      </c>
      <c r="BQ106" s="169">
        <v>0</v>
      </c>
      <c r="BR106" s="162"/>
    </row>
    <row r="107" spans="1:76" ht="24.95" customHeight="1">
      <c r="A107" s="161"/>
      <c r="B107" s="392"/>
      <c r="C107" s="395" t="s">
        <v>466</v>
      </c>
      <c r="D107" s="396"/>
      <c r="E107" s="396"/>
      <c r="F107" s="397"/>
      <c r="G107" s="397"/>
      <c r="H107" s="397"/>
      <c r="I107" s="398"/>
      <c r="J107" s="421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3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88"/>
      <c r="AN107" s="394"/>
      <c r="AO107" s="388"/>
      <c r="AP107" s="388"/>
      <c r="AQ107" s="387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162"/>
      <c r="BF107" s="162"/>
      <c r="BG107" s="163"/>
      <c r="BN107" s="267" t="s">
        <v>723</v>
      </c>
      <c r="BO107" s="169">
        <v>50</v>
      </c>
      <c r="BP107" s="169">
        <v>50</v>
      </c>
      <c r="BQ107" s="169">
        <v>0</v>
      </c>
      <c r="BR107" s="162"/>
    </row>
    <row r="108" spans="1:76" ht="24.95" customHeight="1">
      <c r="A108" s="161"/>
      <c r="B108" s="392">
        <v>4</v>
      </c>
      <c r="C108" s="395" t="s">
        <v>464</v>
      </c>
      <c r="D108" s="396"/>
      <c r="E108" s="396"/>
      <c r="F108" s="397"/>
      <c r="G108" s="397"/>
      <c r="H108" s="397"/>
      <c r="I108" s="398"/>
      <c r="J108" s="415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7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86" t="str">
        <f>IF(J108&lt;&gt;"",BT102,"")</f>
        <v/>
      </c>
      <c r="AN108" s="394"/>
      <c r="AO108" s="386" t="str">
        <f>BU102</f>
        <v/>
      </c>
      <c r="AP108" s="386" t="str">
        <f>BW102</f>
        <v/>
      </c>
      <c r="AQ108" s="387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162"/>
      <c r="BF108" s="162"/>
      <c r="BG108" s="163"/>
      <c r="BN108" s="267" t="s">
        <v>745</v>
      </c>
      <c r="BO108" s="169">
        <v>0</v>
      </c>
      <c r="BP108" s="169">
        <v>0</v>
      </c>
      <c r="BQ108" s="169">
        <v>0</v>
      </c>
      <c r="BR108" s="162"/>
    </row>
    <row r="109" spans="1:76" ht="24.95" customHeight="1">
      <c r="A109" s="161"/>
      <c r="B109" s="392"/>
      <c r="C109" s="395" t="s">
        <v>465</v>
      </c>
      <c r="D109" s="396"/>
      <c r="E109" s="396"/>
      <c r="F109" s="397"/>
      <c r="G109" s="397"/>
      <c r="H109" s="397"/>
      <c r="I109" s="398"/>
      <c r="J109" s="418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20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  <c r="AI109" s="394"/>
      <c r="AJ109" s="394"/>
      <c r="AK109" s="394"/>
      <c r="AL109" s="394"/>
      <c r="AM109" s="387"/>
      <c r="AN109" s="394"/>
      <c r="AO109" s="387"/>
      <c r="AP109" s="387"/>
      <c r="AQ109" s="387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162"/>
      <c r="BF109" s="162"/>
      <c r="BG109" s="163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</row>
    <row r="110" spans="1:76" ht="24.95" customHeight="1">
      <c r="A110" s="161"/>
      <c r="B110" s="392"/>
      <c r="C110" s="395" t="s">
        <v>466</v>
      </c>
      <c r="D110" s="396"/>
      <c r="E110" s="396"/>
      <c r="F110" s="397"/>
      <c r="G110" s="397"/>
      <c r="H110" s="397"/>
      <c r="I110" s="398"/>
      <c r="J110" s="421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3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  <c r="AI110" s="394"/>
      <c r="AJ110" s="394"/>
      <c r="AK110" s="394"/>
      <c r="AL110" s="394"/>
      <c r="AM110" s="388"/>
      <c r="AN110" s="394"/>
      <c r="AO110" s="388"/>
      <c r="AP110" s="388"/>
      <c r="AQ110" s="388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162"/>
      <c r="BF110" s="162"/>
      <c r="BG110" s="163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</row>
    <row r="111" spans="1:76" s="192" customFormat="1" ht="14.45" customHeight="1">
      <c r="A111" s="166"/>
      <c r="B111" s="164"/>
      <c r="C111" s="164"/>
      <c r="D111" s="176"/>
      <c r="E111" s="176"/>
      <c r="F111" s="176"/>
      <c r="G111" s="17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1"/>
      <c r="U111" s="191"/>
      <c r="V111" s="191"/>
      <c r="W111" s="191"/>
      <c r="X111" s="176"/>
      <c r="Y111" s="176"/>
      <c r="Z111" s="176"/>
      <c r="AA111" s="176"/>
      <c r="AB111" s="176"/>
      <c r="AC111" s="176"/>
      <c r="AD111" s="191"/>
      <c r="AE111" s="191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64"/>
      <c r="BF111" s="164"/>
      <c r="BG111" s="165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</row>
    <row r="112" spans="1:76" s="192" customFormat="1" ht="12.75" customHeight="1">
      <c r="A112" s="166"/>
      <c r="B112" s="164"/>
      <c r="C112" s="164"/>
      <c r="D112" s="176"/>
      <c r="E112" s="176"/>
      <c r="F112" s="176"/>
      <c r="G112" s="17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1"/>
      <c r="U112" s="191"/>
      <c r="V112" s="191"/>
      <c r="W112" s="191"/>
      <c r="X112" s="176"/>
      <c r="Y112" s="176"/>
      <c r="Z112" s="176"/>
      <c r="AA112" s="176"/>
      <c r="AB112" s="176"/>
      <c r="AC112" s="176"/>
      <c r="AD112" s="191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64"/>
      <c r="BF112" s="164"/>
      <c r="BG112" s="165"/>
      <c r="BK112" s="164"/>
      <c r="BL112" s="164"/>
      <c r="BM112" s="164"/>
      <c r="BN112" s="292"/>
      <c r="BO112" s="164"/>
      <c r="BP112" s="164"/>
      <c r="BQ112" s="164"/>
      <c r="BR112" s="164"/>
      <c r="BS112" s="164"/>
      <c r="BT112" s="164"/>
      <c r="BU112" s="164"/>
      <c r="BV112" s="164"/>
      <c r="BW112" s="164"/>
    </row>
    <row r="113" spans="1:79" s="192" customFormat="1" ht="51.75" customHeight="1">
      <c r="A113" s="166"/>
      <c r="B113" s="164"/>
      <c r="C113" s="164"/>
      <c r="D113" s="176"/>
      <c r="E113" s="176"/>
      <c r="F113" s="176"/>
      <c r="G113" s="176"/>
      <c r="P113" s="514" t="s">
        <v>781</v>
      </c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4" t="s">
        <v>782</v>
      </c>
      <c r="AD113" s="514"/>
      <c r="AE113" s="514"/>
      <c r="AF113" s="514"/>
      <c r="AG113" s="514"/>
      <c r="AH113" s="514"/>
      <c r="AI113" s="514"/>
      <c r="AJ113" s="514"/>
      <c r="AK113" s="514"/>
      <c r="AL113" s="514"/>
      <c r="AM113" s="514"/>
      <c r="AN113" s="514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64"/>
      <c r="BF113" s="164"/>
      <c r="BG113" s="165"/>
      <c r="BK113" s="164"/>
      <c r="BL113" s="164"/>
      <c r="BM113" s="164"/>
      <c r="BN113" s="292"/>
      <c r="BO113" s="292"/>
      <c r="BP113" s="292"/>
      <c r="BQ113" s="292"/>
      <c r="BR113" s="292"/>
      <c r="BS113" s="306"/>
      <c r="BT113" s="164"/>
      <c r="BU113" s="164"/>
      <c r="BV113" s="164"/>
      <c r="BW113" s="164"/>
    </row>
    <row r="114" spans="1:79" s="192" customFormat="1" ht="38.25" customHeight="1">
      <c r="A114" s="166"/>
      <c r="B114" s="164"/>
      <c r="C114" s="164"/>
      <c r="D114" s="176"/>
      <c r="E114" s="176"/>
      <c r="F114" s="176"/>
      <c r="G114" s="176"/>
      <c r="P114" s="513" t="str">
        <f>IF(AQ85="","No se identifican controles preventivos",AQ85)</f>
        <v>No se identifican controles preventivos</v>
      </c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3"/>
      <c r="AC114" s="513" t="str">
        <f>IF(AQ99="","No se identifican controles detectivos",AQ99)</f>
        <v>No se identifican controles detectivos</v>
      </c>
      <c r="AD114" s="513"/>
      <c r="AE114" s="513"/>
      <c r="AF114" s="513"/>
      <c r="AG114" s="513"/>
      <c r="AH114" s="513"/>
      <c r="AI114" s="513"/>
      <c r="AJ114" s="513"/>
      <c r="AK114" s="513"/>
      <c r="AL114" s="513"/>
      <c r="AM114" s="513"/>
      <c r="AN114" s="513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64"/>
      <c r="BF114" s="164"/>
      <c r="BG114" s="165"/>
      <c r="BK114" s="164"/>
      <c r="BL114" s="164"/>
      <c r="BM114" s="164"/>
      <c r="BP114" s="307"/>
      <c r="BQ114" s="307"/>
      <c r="BR114" s="307"/>
      <c r="BS114" s="308"/>
      <c r="BT114" s="164"/>
      <c r="BU114" s="164"/>
      <c r="BV114" s="164"/>
      <c r="BW114" s="164"/>
    </row>
    <row r="115" spans="1:79" s="192" customFormat="1" ht="30.75" customHeight="1">
      <c r="A115" s="166"/>
      <c r="B115" s="164"/>
      <c r="C115" s="164"/>
      <c r="D115" s="176"/>
      <c r="E115" s="176"/>
      <c r="F115" s="176"/>
      <c r="G115" s="176"/>
      <c r="BK115" s="164"/>
      <c r="BL115" s="164"/>
      <c r="BM115" s="164"/>
      <c r="BP115" s="164"/>
      <c r="BQ115" s="164"/>
      <c r="BR115" s="164"/>
      <c r="BS115" s="164"/>
      <c r="BT115" s="164"/>
      <c r="BU115" s="164"/>
      <c r="BV115" s="164"/>
      <c r="BW115" s="164"/>
    </row>
    <row r="116" spans="1:79" ht="15.75" thickBot="1">
      <c r="A116" s="186"/>
      <c r="B116" s="187"/>
      <c r="C116" s="187"/>
      <c r="D116" s="187"/>
      <c r="E116" s="187"/>
      <c r="F116" s="187"/>
      <c r="G116" s="187"/>
      <c r="BM116" s="162"/>
      <c r="BN116" s="162"/>
      <c r="BO116" s="441"/>
      <c r="BP116" s="441"/>
      <c r="BQ116" s="441"/>
      <c r="BR116" s="345"/>
      <c r="BS116" s="162"/>
      <c r="BT116" s="162"/>
      <c r="BU116" s="162"/>
      <c r="BV116" s="162"/>
      <c r="BW116" s="162"/>
    </row>
    <row r="117" spans="1:79" ht="32.450000000000003" customHeight="1" thickBot="1">
      <c r="A117" s="389" t="s">
        <v>460</v>
      </c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  <c r="BG117" s="391"/>
      <c r="BM117" s="162"/>
      <c r="BN117" s="162"/>
      <c r="BO117" s="13"/>
      <c r="BP117" s="13"/>
      <c r="BQ117" s="13"/>
      <c r="BR117" s="13"/>
      <c r="BS117" s="346"/>
      <c r="BT117" s="162"/>
      <c r="BU117" s="162"/>
      <c r="BV117" s="162"/>
      <c r="BW117" s="162"/>
    </row>
    <row r="118" spans="1:79" ht="38.25" customHeight="1">
      <c r="A118" s="347"/>
      <c r="B118" s="348"/>
      <c r="C118" s="348"/>
      <c r="D118" s="348"/>
      <c r="E118" s="348"/>
      <c r="F118" s="348"/>
      <c r="G118" s="348"/>
      <c r="H118" s="348"/>
      <c r="I118" s="348"/>
      <c r="J118" s="348"/>
      <c r="K118" s="8"/>
      <c r="L118" s="8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M118" s="382"/>
      <c r="BN118" s="13"/>
      <c r="BO118" s="162"/>
      <c r="BP118" s="162"/>
      <c r="BQ118" s="162"/>
      <c r="BR118" s="162"/>
      <c r="BS118" s="162"/>
      <c r="BT118" s="162"/>
      <c r="BU118" s="8"/>
      <c r="BV118" s="162"/>
      <c r="BW118" s="162"/>
    </row>
    <row r="119" spans="1:79" ht="31.5" customHeight="1">
      <c r="A119" s="347"/>
      <c r="C119" s="401" t="s">
        <v>85</v>
      </c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  <c r="P119" s="402"/>
      <c r="Q119" s="402"/>
      <c r="R119" s="403"/>
      <c r="S119" s="162"/>
      <c r="T119" s="162"/>
      <c r="U119" s="162"/>
      <c r="V119" s="162"/>
      <c r="W119" s="162"/>
      <c r="X119" s="162"/>
      <c r="Y119" s="162"/>
      <c r="Z119" s="193" t="str">
        <f>CONCATENATE("Los controles actualmente implementados le permiten disminuir ",G121," niveles en la probabilidad de ocurrencia del riesgo")</f>
        <v>Los controles actualmente implementados le permiten disminuir 0 niveles en la probabilidad de ocurrencia del riesgo</v>
      </c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63"/>
      <c r="BM119" s="382"/>
      <c r="BN119" s="352" t="s">
        <v>799</v>
      </c>
      <c r="BO119" s="352">
        <f>IF(BX85="Fuerte",2,IF(BX85="Moderado",1,0))</f>
        <v>0</v>
      </c>
      <c r="BP119" s="162"/>
      <c r="BQ119" s="162"/>
      <c r="BR119" s="162"/>
      <c r="BS119" s="162"/>
      <c r="BT119" s="162"/>
      <c r="BU119" s="13"/>
      <c r="BV119" s="162"/>
      <c r="BW119" s="162"/>
    </row>
    <row r="120" spans="1:79" ht="30">
      <c r="A120" s="347"/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162"/>
      <c r="T120" s="162"/>
      <c r="U120" s="162"/>
      <c r="V120" s="162"/>
      <c r="W120" s="162"/>
      <c r="X120" s="162"/>
      <c r="Y120" s="162"/>
      <c r="Z120" s="193" t="str">
        <f>CONCATENATE("Los controles actualmente implementados le permiten disminuir ",Q121," niveles en el impacto del riesgo")</f>
        <v>Los controles actualmente implementados le permiten disminuir 0 niveles en el impacto del riesgo</v>
      </c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M120" s="382"/>
      <c r="BN120" s="352" t="s">
        <v>800</v>
      </c>
      <c r="BO120" s="352">
        <f>IF(BX99="Fuerte",2,IF(BX99="Moderado",1,0))</f>
        <v>0</v>
      </c>
      <c r="BP120" s="162"/>
      <c r="BQ120" s="162"/>
      <c r="BR120" s="162"/>
      <c r="BS120" s="162"/>
      <c r="BT120" s="162"/>
      <c r="BU120" s="162"/>
      <c r="BV120" s="162"/>
      <c r="BW120" s="162"/>
    </row>
    <row r="121" spans="1:79">
      <c r="A121" s="347"/>
      <c r="B121" s="437" t="s">
        <v>79</v>
      </c>
      <c r="C121" s="384"/>
      <c r="D121" s="384"/>
      <c r="E121" s="384"/>
      <c r="F121" s="384"/>
      <c r="G121" s="344">
        <f>BO119</f>
        <v>0</v>
      </c>
      <c r="H121" s="194"/>
      <c r="I121" s="162"/>
      <c r="J121" s="162"/>
      <c r="K121" s="162"/>
      <c r="L121" s="438" t="s">
        <v>78</v>
      </c>
      <c r="M121" s="438"/>
      <c r="N121" s="438"/>
      <c r="O121" s="438"/>
      <c r="P121" s="437"/>
      <c r="Q121" s="515">
        <f>IF( AK13=1,0,BO120)</f>
        <v>0</v>
      </c>
      <c r="R121" s="515"/>
      <c r="S121" s="162"/>
      <c r="T121" s="162"/>
      <c r="U121" s="162"/>
      <c r="V121" s="162"/>
      <c r="W121" s="162"/>
      <c r="X121" s="162"/>
      <c r="Y121" s="162"/>
      <c r="Z121" s="235" t="str">
        <f>IF($AK13=1," Recuerde que para los riesgos de corrrupcion el impacto no disminuye","")</f>
        <v/>
      </c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M121" s="162"/>
      <c r="BN121" s="13"/>
      <c r="BO121" s="162"/>
      <c r="BP121" s="162"/>
      <c r="BQ121" s="162"/>
      <c r="BR121" s="162"/>
      <c r="BS121" s="162"/>
      <c r="BT121" s="162"/>
      <c r="BU121" s="162"/>
      <c r="BV121" s="162"/>
      <c r="BW121" s="162"/>
    </row>
    <row r="122" spans="1:79">
      <c r="A122" s="347"/>
      <c r="B122" s="348"/>
      <c r="C122" s="348"/>
      <c r="D122" s="348"/>
      <c r="E122" s="348"/>
      <c r="F122" s="348"/>
      <c r="G122" s="348"/>
      <c r="H122" s="348"/>
      <c r="I122" s="348"/>
      <c r="J122" s="348"/>
      <c r="K122" s="8"/>
      <c r="L122" s="8"/>
      <c r="M122" s="162"/>
      <c r="N122" s="162"/>
      <c r="O122" s="162"/>
      <c r="P122" s="162"/>
      <c r="Q122" s="162"/>
      <c r="R122" s="162"/>
      <c r="S122" s="162"/>
      <c r="T122" s="162"/>
      <c r="U122" s="354"/>
      <c r="V122" s="354"/>
      <c r="W122" s="354"/>
      <c r="X122" s="354"/>
      <c r="Y122" s="354"/>
      <c r="Z122" s="354"/>
      <c r="AA122" s="354"/>
      <c r="AB122" s="162"/>
      <c r="AC122" s="162"/>
      <c r="AD122" s="162"/>
      <c r="AE122" s="354"/>
      <c r="AF122" s="354"/>
      <c r="AG122" s="354"/>
      <c r="AH122" s="354"/>
      <c r="AI122" s="354"/>
      <c r="AJ122" s="354"/>
      <c r="AK122" s="354"/>
      <c r="AL122" s="354"/>
      <c r="AM122" s="162"/>
      <c r="AN122" s="162"/>
      <c r="BB122" s="162"/>
      <c r="BC122" s="162"/>
      <c r="BD122" s="162"/>
      <c r="BE122" s="162"/>
      <c r="BF122" s="162"/>
      <c r="BG122" s="163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</row>
    <row r="123" spans="1:79">
      <c r="A123" s="347"/>
      <c r="B123" s="348"/>
      <c r="C123" s="348"/>
      <c r="D123" s="348"/>
      <c r="E123" s="348"/>
      <c r="F123" s="348"/>
      <c r="G123" s="348"/>
      <c r="H123" s="348"/>
      <c r="I123" s="348"/>
      <c r="J123" s="348"/>
      <c r="K123" s="8"/>
      <c r="L123" s="8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BB123" s="162"/>
      <c r="BC123" s="162"/>
      <c r="BD123" s="162"/>
      <c r="BE123" s="162"/>
      <c r="BF123" s="162"/>
      <c r="BG123" s="163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</row>
    <row r="124" spans="1:79">
      <c r="A124" s="347"/>
      <c r="B124" s="348"/>
      <c r="C124" s="348"/>
      <c r="D124" s="348"/>
      <c r="E124" s="348"/>
      <c r="F124" s="348"/>
      <c r="G124" s="348"/>
      <c r="H124" s="348"/>
      <c r="I124" s="348"/>
      <c r="J124" s="348"/>
      <c r="K124" s="8"/>
      <c r="L124" s="8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BB124" s="162"/>
      <c r="BC124" s="162"/>
      <c r="BD124" s="162"/>
      <c r="BE124" s="162"/>
      <c r="BF124" s="162"/>
      <c r="BG124" s="163"/>
    </row>
    <row r="125" spans="1:79" ht="14.45" customHeight="1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404" t="s">
        <v>50</v>
      </c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346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</row>
    <row r="126" spans="1:79">
      <c r="A126" s="161"/>
      <c r="B126" s="162"/>
      <c r="C126" s="162"/>
      <c r="D126" s="405" t="s">
        <v>51</v>
      </c>
      <c r="E126" s="405"/>
      <c r="F126" s="405"/>
      <c r="G126" s="405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4"/>
      <c r="S126" s="164"/>
      <c r="T126" s="164"/>
      <c r="U126" s="164"/>
      <c r="V126" s="164"/>
      <c r="W126" s="164"/>
      <c r="X126" s="162"/>
      <c r="Y126" s="162"/>
      <c r="Z126" s="13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</row>
    <row r="127" spans="1:79" ht="14.45" customHeight="1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408"/>
      <c r="S127" s="408"/>
      <c r="T127" s="408"/>
      <c r="U127" s="408"/>
      <c r="V127" s="408"/>
      <c r="W127" s="408"/>
      <c r="X127" s="162"/>
      <c r="Y127" s="162"/>
      <c r="Z127" s="162"/>
      <c r="AA127" s="162"/>
      <c r="AB127" s="413" t="s">
        <v>49</v>
      </c>
      <c r="AC127" s="414"/>
      <c r="AD127" s="414"/>
      <c r="AE127" s="414"/>
      <c r="AF127" s="414"/>
      <c r="AG127" s="414"/>
      <c r="AH127" s="414"/>
      <c r="AI127" s="414"/>
      <c r="AJ127" s="414"/>
      <c r="AK127" s="424"/>
      <c r="AL127" s="345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M127" s="508" t="s">
        <v>88</v>
      </c>
      <c r="BN127" s="508"/>
      <c r="BO127" s="508"/>
      <c r="BU127" s="162"/>
      <c r="BV127" s="162"/>
      <c r="BW127" s="162"/>
      <c r="BX127" s="162"/>
      <c r="BY127" s="162"/>
      <c r="BZ127" s="162"/>
      <c r="CA127" s="162"/>
    </row>
    <row r="128" spans="1:79" ht="14.45" customHeight="1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408"/>
      <c r="S128" s="408"/>
      <c r="T128" s="408"/>
      <c r="U128" s="408"/>
      <c r="V128" s="408"/>
      <c r="W128" s="408"/>
      <c r="X128" s="162"/>
      <c r="Y128" s="162"/>
      <c r="Z128" s="162"/>
      <c r="AA128" s="162"/>
      <c r="AB128" s="406">
        <v>1</v>
      </c>
      <c r="AC128" s="406"/>
      <c r="AD128" s="406">
        <v>2</v>
      </c>
      <c r="AE128" s="406"/>
      <c r="AF128" s="406">
        <v>3</v>
      </c>
      <c r="AG128" s="406"/>
      <c r="AH128" s="406">
        <v>4</v>
      </c>
      <c r="AI128" s="406"/>
      <c r="AJ128" s="406">
        <v>5</v>
      </c>
      <c r="AK128" s="406"/>
      <c r="AL128" s="345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M128" s="508"/>
      <c r="BN128" s="508"/>
      <c r="BO128" s="508"/>
      <c r="BP128" s="168"/>
      <c r="BQ128" s="168"/>
      <c r="BR128" s="168"/>
      <c r="BS128" s="168"/>
      <c r="BT128" s="168"/>
      <c r="BU128" s="441"/>
      <c r="BV128" s="441"/>
      <c r="BW128" s="162"/>
      <c r="BX128" s="162"/>
      <c r="BY128" s="162"/>
      <c r="BZ128" s="162"/>
      <c r="CA128" s="162"/>
    </row>
    <row r="129" spans="1:79" ht="14.45" customHeight="1">
      <c r="A129" s="161"/>
      <c r="B129" s="162"/>
      <c r="C129" s="162"/>
      <c r="D129" s="162"/>
      <c r="E129" s="409" t="s">
        <v>82</v>
      </c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162"/>
      <c r="R129" s="408"/>
      <c r="S129" s="408"/>
      <c r="T129" s="408"/>
      <c r="U129" s="408"/>
      <c r="V129" s="408"/>
      <c r="W129" s="408"/>
      <c r="X129" s="162"/>
      <c r="Y129" s="162"/>
      <c r="Z129" s="504" t="s">
        <v>48</v>
      </c>
      <c r="AA129" s="437">
        <v>1</v>
      </c>
      <c r="AB129" s="478" t="str">
        <f>IF(AND($AA$129=$BN$129,AB$128=$BN$130),"R3","")</f>
        <v/>
      </c>
      <c r="AC129" s="479"/>
      <c r="AD129" s="478" t="str">
        <f>IF(AND($AA$129=$BN$129,AD$128=$BN$130),"R3","")</f>
        <v/>
      </c>
      <c r="AE129" s="479"/>
      <c r="AF129" s="482" t="str">
        <f>IF(AND($AA$129=$BN$129,AF$128=$BN$130),"R3","")</f>
        <v/>
      </c>
      <c r="AG129" s="483"/>
      <c r="AH129" s="463" t="str">
        <f>IF(AND($AA$129=$BN$129,AH$128=$BN$130),"R3","")</f>
        <v/>
      </c>
      <c r="AI129" s="464"/>
      <c r="AJ129" s="470" t="str">
        <f>IF(AND($AA$129=$BN$129,AJ$128=$BN$130),"R3","")</f>
        <v/>
      </c>
      <c r="AK129" s="471"/>
      <c r="AL129" s="309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M129" s="160" t="s">
        <v>79</v>
      </c>
      <c r="BN129" s="169" t="str">
        <f>IF(AND($AK$13&lt;&gt;"",$I$51&lt;&gt;""),(INDEX($BM$132:$BP$138,MATCH($BN$49,$BM$132:$BM$138,0),MATCH($G$121,$BM$133:$BP$133,0))),"")</f>
        <v/>
      </c>
      <c r="BO129" s="169" t="str">
        <f>IF(AND($AK$13&lt;&gt;"",$I$51&lt;&gt;""),VLOOKUP(BN129,Datos!A:L,12,0),"")</f>
        <v/>
      </c>
      <c r="BU129" s="441"/>
      <c r="BV129" s="441"/>
      <c r="BW129" s="162"/>
      <c r="BX129" s="162"/>
      <c r="BY129" s="162"/>
      <c r="BZ129" s="162"/>
      <c r="CA129" s="162"/>
    </row>
    <row r="130" spans="1:79" ht="14.45" customHeight="1">
      <c r="A130" s="161"/>
      <c r="B130" s="162"/>
      <c r="C130" s="162"/>
      <c r="D130" s="162"/>
      <c r="E130" s="162"/>
      <c r="F130" s="162"/>
      <c r="G130" s="162"/>
      <c r="H130" s="162"/>
      <c r="I130" s="162"/>
      <c r="J130" s="180"/>
      <c r="K130" s="181"/>
      <c r="L130" s="181"/>
      <c r="M130" s="181"/>
      <c r="N130" s="181"/>
      <c r="O130" s="181"/>
      <c r="P130" s="182"/>
      <c r="Q130" s="162"/>
      <c r="R130" s="408"/>
      <c r="S130" s="408"/>
      <c r="T130" s="408"/>
      <c r="U130" s="408"/>
      <c r="V130" s="408"/>
      <c r="W130" s="408"/>
      <c r="X130" s="162"/>
      <c r="Y130" s="162"/>
      <c r="Z130" s="505"/>
      <c r="AA130" s="437"/>
      <c r="AB130" s="480"/>
      <c r="AC130" s="481"/>
      <c r="AD130" s="480"/>
      <c r="AE130" s="481"/>
      <c r="AF130" s="484"/>
      <c r="AG130" s="485"/>
      <c r="AH130" s="465"/>
      <c r="AI130" s="466"/>
      <c r="AJ130" s="472"/>
      <c r="AK130" s="473"/>
      <c r="AL130" s="309"/>
      <c r="AM130" s="162"/>
      <c r="AN130" s="407" t="s">
        <v>405</v>
      </c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162"/>
      <c r="BB130" s="162"/>
      <c r="BC130" s="162"/>
      <c r="BD130" s="162"/>
      <c r="BE130" s="162"/>
      <c r="BF130" s="162"/>
      <c r="BG130" s="163"/>
      <c r="BM130" s="160" t="s">
        <v>78</v>
      </c>
      <c r="BN130" s="169" t="str">
        <f>IF(AND($AK$13&lt;&gt;"",J66&lt;&gt;""),(INDEX($BM$132:$BP$138,MATCH($BN$50,$BM$132:$BM$138,0),MATCH($Q$121,$BM$133:$BP$133,0))),"")</f>
        <v/>
      </c>
      <c r="BO130" s="169" t="str">
        <f>IF(AND($AK$13&lt;&gt;"",$J$66&lt;&gt;""),VLOOKUP(BN130,Datos!A:R,18,0),"")</f>
        <v/>
      </c>
      <c r="BU130" s="162"/>
      <c r="BV130" s="162"/>
      <c r="BW130" s="162"/>
      <c r="BX130" s="162"/>
      <c r="BY130" s="162"/>
      <c r="BZ130" s="162"/>
      <c r="CA130" s="162"/>
    </row>
    <row r="131" spans="1:79" ht="14.25" customHeight="1">
      <c r="A131" s="161"/>
      <c r="B131" s="162"/>
      <c r="C131" s="162"/>
      <c r="D131" s="162"/>
      <c r="E131" s="162"/>
      <c r="F131" s="162"/>
      <c r="G131" s="162"/>
      <c r="H131" s="162"/>
      <c r="I131" s="162"/>
      <c r="J131" s="512" t="str">
        <f>BO129</f>
        <v/>
      </c>
      <c r="K131" s="512"/>
      <c r="L131" s="512"/>
      <c r="M131" s="512"/>
      <c r="N131" s="512"/>
      <c r="O131" s="512"/>
      <c r="P131" s="512"/>
      <c r="Q131" s="162"/>
      <c r="R131" s="408"/>
      <c r="S131" s="408"/>
      <c r="T131" s="408"/>
      <c r="U131" s="408"/>
      <c r="V131" s="408"/>
      <c r="W131" s="408"/>
      <c r="X131" s="162"/>
      <c r="Y131" s="162"/>
      <c r="Z131" s="505"/>
      <c r="AA131" s="437">
        <v>2</v>
      </c>
      <c r="AB131" s="478" t="str">
        <f>IF(AND($AA$131=$BN$129,AB$128=$BN$130),"R3","")</f>
        <v/>
      </c>
      <c r="AC131" s="479"/>
      <c r="AD131" s="478" t="str">
        <f>IF(AND($AA$131=$BN$129,AD$128=$BN$130),"R3","")</f>
        <v/>
      </c>
      <c r="AE131" s="479"/>
      <c r="AF131" s="482" t="str">
        <f>IF(AND($AA$131=$BN$129,AF$128=$BN$130),"R3","")</f>
        <v/>
      </c>
      <c r="AG131" s="483"/>
      <c r="AH131" s="463" t="str">
        <f>IF(AND($AA$131=$BN$129,AH$128=$BN$130),"R3","")</f>
        <v/>
      </c>
      <c r="AI131" s="464"/>
      <c r="AJ131" s="470" t="str">
        <f>IF(AND($AA$131=$BN$129,AJ$128=$BN$130),"R3","")</f>
        <v/>
      </c>
      <c r="AK131" s="471"/>
      <c r="AL131" s="309"/>
      <c r="AM131" s="162"/>
      <c r="AN131" s="486" t="str">
        <f>IF($V$13&lt;&gt;"",(INDEX($BM$52:$BT$57,MATCH($BO$129,$BM$52:$BM$57,0),MATCH($BO$130,$BM$52:$BT$52,0))),"")</f>
        <v/>
      </c>
      <c r="AO131" s="487"/>
      <c r="AP131" s="487"/>
      <c r="AQ131" s="487"/>
      <c r="AR131" s="487"/>
      <c r="AS131" s="487"/>
      <c r="AT131" s="487"/>
      <c r="AU131" s="487"/>
      <c r="AV131" s="487"/>
      <c r="AW131" s="487"/>
      <c r="AX131" s="487"/>
      <c r="AY131" s="487"/>
      <c r="AZ131" s="488"/>
      <c r="BA131" s="162"/>
      <c r="BB131" s="162"/>
      <c r="BC131" s="162"/>
      <c r="BD131" s="162"/>
      <c r="BE131" s="162"/>
      <c r="BF131" s="162"/>
      <c r="BG131" s="163"/>
      <c r="BN131" s="162"/>
      <c r="BO131" s="162"/>
      <c r="BU131" s="162"/>
      <c r="BV131" s="162"/>
      <c r="BW131" s="162"/>
      <c r="BX131" s="162"/>
      <c r="BY131" s="162"/>
      <c r="BZ131" s="162"/>
      <c r="CA131" s="162"/>
    </row>
    <row r="132" spans="1:79" ht="14.45" customHeight="1">
      <c r="A132" s="161"/>
      <c r="B132" s="162"/>
      <c r="C132" s="162"/>
      <c r="D132" s="162"/>
      <c r="E132" s="162"/>
      <c r="F132" s="162"/>
      <c r="G132" s="162"/>
      <c r="H132" s="162"/>
      <c r="I132" s="162"/>
      <c r="J132" s="184"/>
      <c r="K132" s="179"/>
      <c r="L132" s="179"/>
      <c r="M132" s="179"/>
      <c r="N132" s="179"/>
      <c r="O132" s="179"/>
      <c r="P132" s="185"/>
      <c r="Q132" s="162"/>
      <c r="R132" s="164"/>
      <c r="S132" s="164"/>
      <c r="T132" s="164"/>
      <c r="U132" s="164"/>
      <c r="V132" s="164"/>
      <c r="W132" s="164"/>
      <c r="X132" s="162"/>
      <c r="Y132" s="162"/>
      <c r="Z132" s="505"/>
      <c r="AA132" s="437"/>
      <c r="AB132" s="480"/>
      <c r="AC132" s="481"/>
      <c r="AD132" s="480"/>
      <c r="AE132" s="481"/>
      <c r="AF132" s="484"/>
      <c r="AG132" s="485"/>
      <c r="AH132" s="465"/>
      <c r="AI132" s="466"/>
      <c r="AJ132" s="472"/>
      <c r="AK132" s="473"/>
      <c r="AL132" s="309"/>
      <c r="AM132" s="162"/>
      <c r="AN132" s="489"/>
      <c r="AO132" s="490"/>
      <c r="AP132" s="490"/>
      <c r="AQ132" s="490"/>
      <c r="AR132" s="490"/>
      <c r="AS132" s="490"/>
      <c r="AT132" s="490"/>
      <c r="AU132" s="490"/>
      <c r="AV132" s="490"/>
      <c r="AW132" s="490"/>
      <c r="AX132" s="490"/>
      <c r="AY132" s="490"/>
      <c r="AZ132" s="491"/>
      <c r="BE132" s="162"/>
      <c r="BF132" s="162"/>
      <c r="BG132" s="163"/>
      <c r="BM132" s="195"/>
      <c r="BN132" s="509" t="s">
        <v>86</v>
      </c>
      <c r="BO132" s="510"/>
      <c r="BP132" s="511"/>
      <c r="BU132" s="162"/>
      <c r="BV132" s="162"/>
      <c r="BW132" s="162"/>
      <c r="BX132" s="162"/>
      <c r="BY132" s="162"/>
      <c r="BZ132" s="162"/>
      <c r="CA132" s="162"/>
    </row>
    <row r="133" spans="1:79" ht="14.45" customHeight="1">
      <c r="A133" s="161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278"/>
      <c r="S133" s="278"/>
      <c r="T133" s="164"/>
      <c r="U133" s="164"/>
      <c r="V133" s="164"/>
      <c r="W133" s="164"/>
      <c r="X133" s="162"/>
      <c r="Y133" s="162"/>
      <c r="Z133" s="505"/>
      <c r="AA133" s="437">
        <v>3</v>
      </c>
      <c r="AB133" s="478" t="str">
        <f>IF(AND($AA$133=$BN$129,AB$128=$BN$130),"R3","")</f>
        <v/>
      </c>
      <c r="AC133" s="479"/>
      <c r="AD133" s="482" t="str">
        <f>IF(AND($AA$133=$BN$129,AD$128=$BN$130),"R3","")</f>
        <v/>
      </c>
      <c r="AE133" s="483"/>
      <c r="AF133" s="463" t="str">
        <f>IF(AND($AA$133=$BN$129,AF$128=$BN$130),"R3","")</f>
        <v/>
      </c>
      <c r="AG133" s="464"/>
      <c r="AH133" s="470" t="str">
        <f>IF(AND($AA$133=$BN$129,AH$128=$BN$130),"R3","")</f>
        <v/>
      </c>
      <c r="AI133" s="471"/>
      <c r="AJ133" s="470" t="str">
        <f>IF(AND($AA$133=$BN$129,AJ$128=$BN$130),"R3","")</f>
        <v/>
      </c>
      <c r="AK133" s="471"/>
      <c r="AL133" s="309"/>
      <c r="AM133" s="162"/>
      <c r="AN133" s="162"/>
      <c r="AO133" s="162"/>
      <c r="AP133" s="162"/>
      <c r="AQ133" s="162"/>
      <c r="AR133" s="162"/>
      <c r="BE133" s="162"/>
      <c r="BF133" s="162"/>
      <c r="BG133" s="163"/>
      <c r="BM133" s="342" t="s">
        <v>87</v>
      </c>
      <c r="BN133" s="342">
        <v>0</v>
      </c>
      <c r="BO133" s="342">
        <v>1</v>
      </c>
      <c r="BP133" s="342">
        <v>2</v>
      </c>
      <c r="BQ133" s="170"/>
      <c r="BR133" s="162"/>
      <c r="BS133" s="162"/>
      <c r="BT133" s="162"/>
    </row>
    <row r="134" spans="1:79" ht="14.45" customHeight="1">
      <c r="A134" s="161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408"/>
      <c r="S134" s="408"/>
      <c r="T134" s="408"/>
      <c r="U134" s="408"/>
      <c r="V134" s="408"/>
      <c r="W134" s="408"/>
      <c r="X134" s="162"/>
      <c r="Y134" s="162"/>
      <c r="Z134" s="505"/>
      <c r="AA134" s="437"/>
      <c r="AB134" s="480"/>
      <c r="AC134" s="481"/>
      <c r="AD134" s="484"/>
      <c r="AE134" s="485"/>
      <c r="AF134" s="465"/>
      <c r="AG134" s="466"/>
      <c r="AH134" s="472"/>
      <c r="AI134" s="473"/>
      <c r="AJ134" s="472"/>
      <c r="AK134" s="473"/>
      <c r="AL134" s="309"/>
      <c r="AM134" s="162"/>
      <c r="AN134" s="162"/>
      <c r="AO134" s="162"/>
      <c r="AP134" s="162"/>
      <c r="AQ134" s="162"/>
      <c r="AR134" s="162"/>
      <c r="BE134" s="162"/>
      <c r="BF134" s="162"/>
      <c r="BG134" s="163"/>
      <c r="BM134" s="342">
        <v>1</v>
      </c>
      <c r="BN134" s="342">
        <v>1</v>
      </c>
      <c r="BO134" s="342">
        <v>1</v>
      </c>
      <c r="BP134" s="342">
        <v>1</v>
      </c>
      <c r="BQ134" s="170"/>
      <c r="BR134" s="162"/>
      <c r="BS134" s="162"/>
      <c r="BT134" s="162"/>
    </row>
    <row r="135" spans="1:79" ht="14.4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408"/>
      <c r="S135" s="408"/>
      <c r="T135" s="408"/>
      <c r="U135" s="408"/>
      <c r="V135" s="408"/>
      <c r="W135" s="408"/>
      <c r="X135" s="162"/>
      <c r="Y135" s="162"/>
      <c r="Z135" s="505"/>
      <c r="AA135" s="437">
        <v>4</v>
      </c>
      <c r="AB135" s="482" t="str">
        <f>IF(AND($AA$135=$BN$129,AB$128=$BN$130),"R3","")</f>
        <v/>
      </c>
      <c r="AC135" s="483"/>
      <c r="AD135" s="463" t="str">
        <f>IF(AND($AA$135=$BN$129,AD$128=$BN$130),"R3","")</f>
        <v/>
      </c>
      <c r="AE135" s="464"/>
      <c r="AF135" s="463" t="str">
        <f>IF(AND($AA$135=$BN$129,AF$128=$BN$130),"R3","")</f>
        <v/>
      </c>
      <c r="AG135" s="464"/>
      <c r="AH135" s="470" t="str">
        <f>IF(AND($AA$135=$BN$129,AH$128=$BN$130),"R3","")</f>
        <v/>
      </c>
      <c r="AI135" s="471"/>
      <c r="AJ135" s="470" t="str">
        <f>IF(AND($AA$135=$BN$129,AJ$128=$BN$130),"R3","")</f>
        <v/>
      </c>
      <c r="AK135" s="471"/>
      <c r="AL135" s="309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3"/>
      <c r="BM135" s="342">
        <v>2</v>
      </c>
      <c r="BN135" s="342">
        <v>2</v>
      </c>
      <c r="BO135" s="342">
        <v>1</v>
      </c>
      <c r="BP135" s="342">
        <v>1</v>
      </c>
      <c r="BQ135" s="170"/>
      <c r="BR135" s="162"/>
      <c r="BS135" s="162"/>
      <c r="BT135" s="162"/>
    </row>
    <row r="136" spans="1:79" ht="14.45" customHeight="1">
      <c r="A136" s="161"/>
      <c r="B136" s="162"/>
      <c r="C136" s="162"/>
      <c r="D136" s="162"/>
      <c r="E136" s="197" t="s">
        <v>83</v>
      </c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62"/>
      <c r="R136" s="408"/>
      <c r="S136" s="408"/>
      <c r="T136" s="408"/>
      <c r="U136" s="408"/>
      <c r="V136" s="408"/>
      <c r="W136" s="408"/>
      <c r="X136" s="162"/>
      <c r="Y136" s="162"/>
      <c r="Z136" s="505"/>
      <c r="AA136" s="437"/>
      <c r="AB136" s="484"/>
      <c r="AC136" s="485"/>
      <c r="AD136" s="465"/>
      <c r="AE136" s="466"/>
      <c r="AF136" s="465"/>
      <c r="AG136" s="466"/>
      <c r="AH136" s="472"/>
      <c r="AI136" s="473"/>
      <c r="AJ136" s="472"/>
      <c r="AK136" s="473"/>
      <c r="AL136" s="309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3"/>
      <c r="BM136" s="342">
        <v>3</v>
      </c>
      <c r="BN136" s="342">
        <v>3</v>
      </c>
      <c r="BO136" s="342">
        <v>2</v>
      </c>
      <c r="BP136" s="342">
        <v>1</v>
      </c>
      <c r="BQ136" s="170"/>
      <c r="BR136" s="162"/>
      <c r="BS136" s="162"/>
      <c r="BT136" s="162"/>
    </row>
    <row r="137" spans="1:79" ht="14.45" customHeight="1">
      <c r="A137" s="161"/>
      <c r="B137" s="162"/>
      <c r="C137" s="162"/>
      <c r="D137" s="162"/>
      <c r="E137" s="162"/>
      <c r="F137" s="162"/>
      <c r="G137" s="162"/>
      <c r="H137" s="162"/>
      <c r="I137" s="162"/>
      <c r="J137" s="173"/>
      <c r="K137" s="174"/>
      <c r="L137" s="174"/>
      <c r="M137" s="174"/>
      <c r="N137" s="174"/>
      <c r="O137" s="174"/>
      <c r="P137" s="175"/>
      <c r="Q137" s="198"/>
      <c r="R137" s="408"/>
      <c r="S137" s="408"/>
      <c r="T137" s="408"/>
      <c r="U137" s="408"/>
      <c r="V137" s="408"/>
      <c r="W137" s="408"/>
      <c r="X137" s="162"/>
      <c r="Y137" s="162"/>
      <c r="Z137" s="505"/>
      <c r="AA137" s="437">
        <v>5</v>
      </c>
      <c r="AB137" s="463" t="str">
        <f>IF(AND($AA$137=$BN$129,AB$128=$BN$130),"R3","")</f>
        <v/>
      </c>
      <c r="AC137" s="464"/>
      <c r="AD137" s="463" t="str">
        <f>IF(AND($AA$137=$BN$129,AD$128=$BN$130),"R3","")</f>
        <v/>
      </c>
      <c r="AE137" s="464"/>
      <c r="AF137" s="470" t="str">
        <f>IF(AND($AA$137=$BN$129,AF$128=$BN$130),"R3","")</f>
        <v/>
      </c>
      <c r="AG137" s="471"/>
      <c r="AH137" s="470" t="str">
        <f>IF(AND($AA$137=$BN$129,AH$128=$BN$130),"R3","")</f>
        <v/>
      </c>
      <c r="AI137" s="471"/>
      <c r="AJ137" s="470" t="str">
        <f>IF(AND($AA$137=$BN$129,AJ$128=$BN$130),"R3","")</f>
        <v/>
      </c>
      <c r="AK137" s="471"/>
      <c r="AL137" s="309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3"/>
      <c r="BM137" s="342">
        <v>4</v>
      </c>
      <c r="BN137" s="342">
        <v>4</v>
      </c>
      <c r="BO137" s="342">
        <v>3</v>
      </c>
      <c r="BP137" s="342">
        <v>2</v>
      </c>
      <c r="BQ137" s="170"/>
      <c r="BR137" s="162"/>
      <c r="BS137" s="162"/>
      <c r="BT137" s="162"/>
    </row>
    <row r="138" spans="1:79" ht="14.45" customHeight="1">
      <c r="A138" s="161"/>
      <c r="B138" s="162"/>
      <c r="C138" s="162"/>
      <c r="D138" s="162"/>
      <c r="E138" s="162"/>
      <c r="F138" s="162"/>
      <c r="G138" s="162"/>
      <c r="H138" s="162"/>
      <c r="I138" s="162"/>
      <c r="J138" s="512" t="str">
        <f>BO130</f>
        <v/>
      </c>
      <c r="K138" s="512"/>
      <c r="L138" s="512"/>
      <c r="M138" s="512"/>
      <c r="N138" s="512"/>
      <c r="O138" s="512"/>
      <c r="P138" s="512"/>
      <c r="Q138" s="162"/>
      <c r="R138" s="408"/>
      <c r="S138" s="408"/>
      <c r="T138" s="408"/>
      <c r="U138" s="408"/>
      <c r="V138" s="408"/>
      <c r="W138" s="408"/>
      <c r="X138" s="162"/>
      <c r="Y138" s="162"/>
      <c r="Z138" s="506"/>
      <c r="AA138" s="437"/>
      <c r="AB138" s="465"/>
      <c r="AC138" s="466"/>
      <c r="AD138" s="465"/>
      <c r="AE138" s="466"/>
      <c r="AF138" s="472"/>
      <c r="AG138" s="473"/>
      <c r="AH138" s="472"/>
      <c r="AI138" s="473"/>
      <c r="AJ138" s="472"/>
      <c r="AK138" s="473"/>
      <c r="AL138" s="309"/>
      <c r="AM138" s="162"/>
      <c r="AN138" s="162"/>
      <c r="AO138" s="162"/>
      <c r="AP138" s="162"/>
      <c r="AQ138" s="162"/>
      <c r="AR138" s="162"/>
      <c r="AS138" s="164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3"/>
      <c r="BM138" s="342">
        <v>5</v>
      </c>
      <c r="BN138" s="342">
        <v>5</v>
      </c>
      <c r="BO138" s="342">
        <v>4</v>
      </c>
      <c r="BP138" s="342">
        <v>3</v>
      </c>
      <c r="BQ138" s="170"/>
      <c r="BR138" s="162"/>
      <c r="BS138" s="162"/>
      <c r="BT138" s="162"/>
    </row>
    <row r="139" spans="1:79">
      <c r="A139" s="161"/>
      <c r="B139" s="162"/>
      <c r="C139" s="162"/>
      <c r="D139" s="162"/>
      <c r="E139" s="162"/>
      <c r="F139" s="162"/>
      <c r="G139" s="162"/>
      <c r="H139" s="162"/>
      <c r="I139" s="162"/>
      <c r="J139" s="184"/>
      <c r="K139" s="179"/>
      <c r="L139" s="179"/>
      <c r="M139" s="179"/>
      <c r="N139" s="179"/>
      <c r="O139" s="179"/>
      <c r="P139" s="185"/>
      <c r="Q139" s="162"/>
      <c r="R139" s="162"/>
      <c r="S139" s="162"/>
      <c r="T139" s="162"/>
      <c r="U139" s="162"/>
      <c r="V139" s="162"/>
      <c r="W139" s="162"/>
      <c r="X139" s="162"/>
      <c r="Y139" s="162"/>
      <c r="Z139" s="178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3"/>
    </row>
    <row r="140" spans="1:79">
      <c r="A140" s="161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78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3"/>
    </row>
    <row r="141" spans="1:79" ht="15.75" thickBot="1">
      <c r="A141" s="161"/>
      <c r="B141" s="162"/>
      <c r="C141" s="162"/>
      <c r="D141" s="162"/>
      <c r="E141" s="162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3"/>
    </row>
    <row r="142" spans="1:79" ht="32.450000000000003" customHeight="1" thickBot="1">
      <c r="A142" s="389" t="s">
        <v>461</v>
      </c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0"/>
      <c r="AC142" s="390"/>
      <c r="AD142" s="390"/>
      <c r="AE142" s="390"/>
      <c r="AF142" s="390"/>
      <c r="AG142" s="390"/>
      <c r="AH142" s="390"/>
      <c r="AI142" s="390"/>
      <c r="AJ142" s="390"/>
      <c r="AK142" s="390"/>
      <c r="AL142" s="390"/>
      <c r="AM142" s="390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  <c r="BG142" s="391"/>
    </row>
    <row r="143" spans="1:79" s="192" customFormat="1" ht="32.450000000000003" customHeight="1">
      <c r="A143" s="152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3"/>
    </row>
    <row r="144" spans="1:79" ht="19.899999999999999" customHeight="1">
      <c r="A144" s="161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3"/>
    </row>
    <row r="145" spans="1:59">
      <c r="A145" s="161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3"/>
    </row>
    <row r="146" spans="1:59" ht="34.15" customHeight="1">
      <c r="A146" s="161"/>
      <c r="B146" s="162"/>
      <c r="C146" s="162"/>
      <c r="D146" s="413"/>
      <c r="E146" s="414"/>
      <c r="F146" s="414"/>
      <c r="G146" s="414"/>
      <c r="H146" s="414"/>
      <c r="I146" s="414"/>
      <c r="J146" s="414"/>
      <c r="K146" s="414"/>
      <c r="L146" s="18"/>
      <c r="M146" s="18"/>
      <c r="N146" s="18"/>
      <c r="O146" s="18"/>
      <c r="P146" s="174"/>
      <c r="Q146" s="18"/>
      <c r="R146" s="18"/>
      <c r="S146" s="174"/>
      <c r="T146" s="18"/>
      <c r="U146" s="18"/>
      <c r="V146" s="18"/>
      <c r="W146" s="18"/>
      <c r="X146" s="18"/>
      <c r="Y146" s="18"/>
      <c r="Z146" s="174"/>
      <c r="AA146" s="18"/>
      <c r="AB146" s="18"/>
      <c r="AC146" s="154" t="s">
        <v>461</v>
      </c>
      <c r="AD146" s="18"/>
      <c r="AE146" s="18"/>
      <c r="AF146" s="174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9"/>
      <c r="AV146" s="279"/>
      <c r="AW146" s="8"/>
      <c r="AX146" s="8"/>
      <c r="AY146" s="8"/>
      <c r="AZ146" s="8"/>
      <c r="BA146" s="8"/>
      <c r="BB146" s="8"/>
      <c r="BC146" s="8"/>
      <c r="BD146" s="8"/>
      <c r="BE146" s="162"/>
      <c r="BF146" s="162"/>
      <c r="BG146" s="163"/>
    </row>
    <row r="147" spans="1:59" ht="45.75" customHeight="1">
      <c r="A147" s="161"/>
      <c r="B147" s="162"/>
      <c r="C147" s="162"/>
      <c r="D147" s="410" t="s">
        <v>470</v>
      </c>
      <c r="E147" s="411"/>
      <c r="F147" s="411"/>
      <c r="G147" s="411"/>
      <c r="H147" s="411"/>
      <c r="I147" s="411"/>
      <c r="J147" s="411"/>
      <c r="K147" s="412"/>
      <c r="L147" s="401" t="s">
        <v>332</v>
      </c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3"/>
      <c r="AH147" s="401" t="s">
        <v>94</v>
      </c>
      <c r="AI147" s="402"/>
      <c r="AJ147" s="402"/>
      <c r="AK147" s="402"/>
      <c r="AL147" s="402"/>
      <c r="AM147" s="403"/>
      <c r="AN147" s="277" t="s">
        <v>95</v>
      </c>
      <c r="AO147" s="401" t="s">
        <v>773</v>
      </c>
      <c r="AP147" s="402"/>
      <c r="AQ147" s="403"/>
      <c r="AR147" s="407" t="s">
        <v>801</v>
      </c>
      <c r="AS147" s="407"/>
      <c r="AT147" s="407"/>
      <c r="AU147" s="407"/>
      <c r="AV147" s="279"/>
      <c r="AW147" s="279"/>
      <c r="AX147" s="279"/>
      <c r="AY147" s="279"/>
      <c r="AZ147" s="164"/>
      <c r="BA147" s="279"/>
      <c r="BB147" s="279"/>
      <c r="BC147" s="279"/>
      <c r="BE147" s="162"/>
      <c r="BF147" s="162"/>
      <c r="BG147" s="163"/>
    </row>
    <row r="148" spans="1:59" ht="24.95" customHeight="1">
      <c r="A148" s="161"/>
      <c r="B148" s="162"/>
      <c r="C148" s="162"/>
      <c r="D148" s="392">
        <v>1</v>
      </c>
      <c r="E148" s="395" t="s">
        <v>464</v>
      </c>
      <c r="F148" s="396"/>
      <c r="G148" s="397"/>
      <c r="H148" s="397"/>
      <c r="I148" s="397"/>
      <c r="J148" s="397"/>
      <c r="K148" s="398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15"/>
      <c r="AI148" s="416"/>
      <c r="AJ148" s="416"/>
      <c r="AK148" s="416"/>
      <c r="AL148" s="416"/>
      <c r="AM148" s="417"/>
      <c r="AN148" s="400"/>
      <c r="AO148" s="400"/>
      <c r="AP148" s="400"/>
      <c r="AQ148" s="400"/>
      <c r="AR148" s="400"/>
      <c r="AS148" s="400"/>
      <c r="AT148" s="400"/>
      <c r="AU148" s="400"/>
      <c r="AV148" s="290"/>
      <c r="AW148" s="290"/>
      <c r="AX148" s="290"/>
      <c r="AY148" s="290"/>
      <c r="AZ148" s="290"/>
      <c r="BA148" s="290"/>
      <c r="BB148" s="290"/>
      <c r="BC148" s="290"/>
      <c r="BE148" s="162"/>
      <c r="BF148" s="162"/>
      <c r="BG148" s="163"/>
    </row>
    <row r="149" spans="1:59" ht="24.95" customHeight="1">
      <c r="A149" s="161"/>
      <c r="B149" s="162"/>
      <c r="C149" s="162"/>
      <c r="D149" s="392"/>
      <c r="E149" s="395" t="s">
        <v>465</v>
      </c>
      <c r="F149" s="396"/>
      <c r="G149" s="397"/>
      <c r="H149" s="397"/>
      <c r="I149" s="397"/>
      <c r="J149" s="397"/>
      <c r="K149" s="398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18"/>
      <c r="AI149" s="419"/>
      <c r="AJ149" s="419"/>
      <c r="AK149" s="419"/>
      <c r="AL149" s="419"/>
      <c r="AM149" s="420"/>
      <c r="AN149" s="400"/>
      <c r="AO149" s="400"/>
      <c r="AP149" s="400"/>
      <c r="AQ149" s="400"/>
      <c r="AR149" s="400"/>
      <c r="AS149" s="400"/>
      <c r="AT149" s="400"/>
      <c r="AU149" s="400"/>
      <c r="AV149" s="290"/>
      <c r="AW149" s="290"/>
      <c r="AX149" s="290"/>
      <c r="AY149" s="290"/>
      <c r="AZ149" s="290"/>
      <c r="BA149" s="290"/>
      <c r="BB149" s="290"/>
      <c r="BC149" s="290"/>
      <c r="BE149" s="162"/>
      <c r="BF149" s="162"/>
      <c r="BG149" s="163"/>
    </row>
    <row r="150" spans="1:59" ht="24.95" customHeight="1">
      <c r="A150" s="161"/>
      <c r="B150" s="162"/>
      <c r="C150" s="162"/>
      <c r="D150" s="392"/>
      <c r="E150" s="395" t="s">
        <v>466</v>
      </c>
      <c r="F150" s="396"/>
      <c r="G150" s="397"/>
      <c r="H150" s="397"/>
      <c r="I150" s="397"/>
      <c r="J150" s="397"/>
      <c r="K150" s="398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21"/>
      <c r="AI150" s="422"/>
      <c r="AJ150" s="422"/>
      <c r="AK150" s="422"/>
      <c r="AL150" s="422"/>
      <c r="AM150" s="423"/>
      <c r="AN150" s="400"/>
      <c r="AO150" s="400"/>
      <c r="AP150" s="400"/>
      <c r="AQ150" s="400"/>
      <c r="AR150" s="400"/>
      <c r="AS150" s="400"/>
      <c r="AT150" s="400"/>
      <c r="AU150" s="400"/>
      <c r="AV150" s="290"/>
      <c r="AW150" s="290"/>
      <c r="AX150" s="290"/>
      <c r="AY150" s="290"/>
      <c r="AZ150" s="290"/>
      <c r="BA150" s="290"/>
      <c r="BB150" s="290"/>
      <c r="BC150" s="290"/>
      <c r="BE150" s="162"/>
      <c r="BF150" s="162"/>
      <c r="BG150" s="163"/>
    </row>
    <row r="151" spans="1:59" ht="24.95" customHeight="1">
      <c r="A151" s="161"/>
      <c r="B151" s="162"/>
      <c r="C151" s="162"/>
      <c r="D151" s="392">
        <v>2</v>
      </c>
      <c r="E151" s="395" t="s">
        <v>464</v>
      </c>
      <c r="F151" s="396"/>
      <c r="G151" s="397"/>
      <c r="H151" s="397"/>
      <c r="I151" s="397"/>
      <c r="J151" s="397"/>
      <c r="K151" s="398"/>
      <c r="L151" s="415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7"/>
      <c r="AH151" s="415"/>
      <c r="AI151" s="416"/>
      <c r="AJ151" s="416"/>
      <c r="AK151" s="416"/>
      <c r="AL151" s="416"/>
      <c r="AM151" s="417"/>
      <c r="AN151" s="400"/>
      <c r="AO151" s="400"/>
      <c r="AP151" s="400"/>
      <c r="AQ151" s="400"/>
      <c r="AR151" s="400"/>
      <c r="AS151" s="400"/>
      <c r="AT151" s="400"/>
      <c r="AU151" s="400"/>
      <c r="AV151" s="290"/>
      <c r="AW151" s="290"/>
      <c r="AX151" s="290"/>
      <c r="AY151" s="290"/>
      <c r="AZ151" s="290"/>
      <c r="BA151" s="290"/>
      <c r="BB151" s="290"/>
      <c r="BC151" s="290"/>
      <c r="BE151" s="162"/>
      <c r="BF151" s="162"/>
      <c r="BG151" s="163"/>
    </row>
    <row r="152" spans="1:59" ht="24.95" customHeight="1">
      <c r="A152" s="161"/>
      <c r="B152" s="162"/>
      <c r="C152" s="162"/>
      <c r="D152" s="392"/>
      <c r="E152" s="395" t="s">
        <v>465</v>
      </c>
      <c r="F152" s="396"/>
      <c r="G152" s="397"/>
      <c r="H152" s="397"/>
      <c r="I152" s="397"/>
      <c r="J152" s="397"/>
      <c r="K152" s="398"/>
      <c r="L152" s="418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419"/>
      <c r="AC152" s="419"/>
      <c r="AD152" s="419"/>
      <c r="AE152" s="419"/>
      <c r="AF152" s="419"/>
      <c r="AG152" s="420"/>
      <c r="AH152" s="418"/>
      <c r="AI152" s="419"/>
      <c r="AJ152" s="419"/>
      <c r="AK152" s="419"/>
      <c r="AL152" s="419"/>
      <c r="AM152" s="420"/>
      <c r="AN152" s="400"/>
      <c r="AO152" s="400"/>
      <c r="AP152" s="400"/>
      <c r="AQ152" s="400"/>
      <c r="AR152" s="400"/>
      <c r="AS152" s="400"/>
      <c r="AT152" s="400"/>
      <c r="AU152" s="400"/>
      <c r="AV152" s="290"/>
      <c r="AW152" s="290"/>
      <c r="AX152" s="290"/>
      <c r="AY152" s="290"/>
      <c r="AZ152" s="290"/>
      <c r="BA152" s="290"/>
      <c r="BB152" s="290"/>
      <c r="BC152" s="290"/>
      <c r="BE152" s="162"/>
      <c r="BF152" s="162"/>
      <c r="BG152" s="163"/>
    </row>
    <row r="153" spans="1:59" ht="24.95" customHeight="1">
      <c r="A153" s="161"/>
      <c r="B153" s="162"/>
      <c r="C153" s="162"/>
      <c r="D153" s="392"/>
      <c r="E153" s="395" t="s">
        <v>466</v>
      </c>
      <c r="F153" s="396"/>
      <c r="G153" s="397"/>
      <c r="H153" s="397"/>
      <c r="I153" s="397"/>
      <c r="J153" s="397"/>
      <c r="K153" s="398"/>
      <c r="L153" s="421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2"/>
      <c r="AC153" s="422"/>
      <c r="AD153" s="422"/>
      <c r="AE153" s="422"/>
      <c r="AF153" s="422"/>
      <c r="AG153" s="423"/>
      <c r="AH153" s="421"/>
      <c r="AI153" s="422"/>
      <c r="AJ153" s="422"/>
      <c r="AK153" s="422"/>
      <c r="AL153" s="422"/>
      <c r="AM153" s="423"/>
      <c r="AN153" s="400"/>
      <c r="AO153" s="400"/>
      <c r="AP153" s="400"/>
      <c r="AQ153" s="400"/>
      <c r="AR153" s="400"/>
      <c r="AS153" s="400"/>
      <c r="AT153" s="400"/>
      <c r="AU153" s="400"/>
      <c r="AV153" s="290"/>
      <c r="AW153" s="290"/>
      <c r="AX153" s="290"/>
      <c r="AY153" s="290"/>
      <c r="AZ153" s="290"/>
      <c r="BA153" s="290"/>
      <c r="BB153" s="290"/>
      <c r="BC153" s="290"/>
      <c r="BE153" s="162"/>
      <c r="BF153" s="162"/>
      <c r="BG153" s="163"/>
    </row>
    <row r="154" spans="1:59" ht="24.95" customHeight="1">
      <c r="A154" s="161"/>
      <c r="B154" s="162"/>
      <c r="C154" s="162"/>
      <c r="D154" s="392">
        <v>3</v>
      </c>
      <c r="E154" s="395" t="s">
        <v>464</v>
      </c>
      <c r="F154" s="396"/>
      <c r="G154" s="397"/>
      <c r="H154" s="397"/>
      <c r="I154" s="397"/>
      <c r="J154" s="397"/>
      <c r="K154" s="398"/>
      <c r="L154" s="415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  <c r="AA154" s="416"/>
      <c r="AB154" s="416"/>
      <c r="AC154" s="416"/>
      <c r="AD154" s="416"/>
      <c r="AE154" s="416"/>
      <c r="AF154" s="416"/>
      <c r="AG154" s="417"/>
      <c r="AH154" s="415"/>
      <c r="AI154" s="416"/>
      <c r="AJ154" s="416"/>
      <c r="AK154" s="416"/>
      <c r="AL154" s="416"/>
      <c r="AM154" s="417"/>
      <c r="AN154" s="400"/>
      <c r="AO154" s="400"/>
      <c r="AP154" s="400"/>
      <c r="AQ154" s="400"/>
      <c r="AR154" s="400"/>
      <c r="AS154" s="400"/>
      <c r="AT154" s="400"/>
      <c r="AU154" s="400"/>
      <c r="AV154" s="290"/>
      <c r="AW154" s="290"/>
      <c r="AX154" s="290"/>
      <c r="AY154" s="290"/>
      <c r="AZ154" s="290"/>
      <c r="BA154" s="290"/>
      <c r="BB154" s="290"/>
      <c r="BC154" s="290"/>
      <c r="BE154" s="162"/>
      <c r="BF154" s="162"/>
      <c r="BG154" s="163"/>
    </row>
    <row r="155" spans="1:59" ht="24.95" customHeight="1">
      <c r="A155" s="161"/>
      <c r="B155" s="162"/>
      <c r="C155" s="162"/>
      <c r="D155" s="392"/>
      <c r="E155" s="395" t="s">
        <v>465</v>
      </c>
      <c r="F155" s="396"/>
      <c r="G155" s="397"/>
      <c r="H155" s="397"/>
      <c r="I155" s="397"/>
      <c r="J155" s="397"/>
      <c r="K155" s="398"/>
      <c r="L155" s="418"/>
      <c r="M155" s="419"/>
      <c r="N155" s="419"/>
      <c r="O155" s="419"/>
      <c r="P155" s="419"/>
      <c r="Q155" s="419"/>
      <c r="R155" s="419"/>
      <c r="S155" s="419"/>
      <c r="T155" s="419"/>
      <c r="U155" s="419"/>
      <c r="V155" s="419"/>
      <c r="W155" s="419"/>
      <c r="X155" s="419"/>
      <c r="Y155" s="419"/>
      <c r="Z155" s="419"/>
      <c r="AA155" s="419"/>
      <c r="AB155" s="419"/>
      <c r="AC155" s="419"/>
      <c r="AD155" s="419"/>
      <c r="AE155" s="419"/>
      <c r="AF155" s="419"/>
      <c r="AG155" s="420"/>
      <c r="AH155" s="418"/>
      <c r="AI155" s="419"/>
      <c r="AJ155" s="419"/>
      <c r="AK155" s="419"/>
      <c r="AL155" s="419"/>
      <c r="AM155" s="420"/>
      <c r="AN155" s="400"/>
      <c r="AO155" s="400"/>
      <c r="AP155" s="400"/>
      <c r="AQ155" s="400"/>
      <c r="AR155" s="400"/>
      <c r="AS155" s="400"/>
      <c r="AT155" s="400"/>
      <c r="AU155" s="400"/>
      <c r="AV155" s="290"/>
      <c r="AW155" s="290"/>
      <c r="AX155" s="290"/>
      <c r="AY155" s="290"/>
      <c r="AZ155" s="290"/>
      <c r="BA155" s="290"/>
      <c r="BB155" s="290"/>
      <c r="BC155" s="290"/>
      <c r="BE155" s="162"/>
      <c r="BF155" s="162"/>
      <c r="BG155" s="163"/>
    </row>
    <row r="156" spans="1:59" ht="24.95" customHeight="1">
      <c r="A156" s="161"/>
      <c r="B156" s="162"/>
      <c r="C156" s="162"/>
      <c r="D156" s="392"/>
      <c r="E156" s="395" t="s">
        <v>466</v>
      </c>
      <c r="F156" s="396"/>
      <c r="G156" s="397"/>
      <c r="H156" s="397"/>
      <c r="I156" s="397"/>
      <c r="J156" s="397"/>
      <c r="K156" s="398"/>
      <c r="L156" s="421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  <c r="AA156" s="422"/>
      <c r="AB156" s="422"/>
      <c r="AC156" s="422"/>
      <c r="AD156" s="422"/>
      <c r="AE156" s="422"/>
      <c r="AF156" s="422"/>
      <c r="AG156" s="423"/>
      <c r="AH156" s="421"/>
      <c r="AI156" s="422"/>
      <c r="AJ156" s="422"/>
      <c r="AK156" s="422"/>
      <c r="AL156" s="422"/>
      <c r="AM156" s="423"/>
      <c r="AN156" s="400"/>
      <c r="AO156" s="400"/>
      <c r="AP156" s="400"/>
      <c r="AQ156" s="400"/>
      <c r="AR156" s="400"/>
      <c r="AS156" s="400"/>
      <c r="AT156" s="400"/>
      <c r="AU156" s="400"/>
      <c r="AV156" s="290"/>
      <c r="AW156" s="290"/>
      <c r="AX156" s="290"/>
      <c r="AY156" s="290"/>
      <c r="AZ156" s="290"/>
      <c r="BA156" s="290"/>
      <c r="BB156" s="290"/>
      <c r="BC156" s="290"/>
      <c r="BE156" s="162"/>
      <c r="BF156" s="162"/>
      <c r="BG156" s="163"/>
    </row>
    <row r="157" spans="1:59" ht="24.95" customHeight="1">
      <c r="A157" s="161"/>
      <c r="B157" s="162"/>
      <c r="C157" s="162"/>
      <c r="D157" s="392">
        <v>4</v>
      </c>
      <c r="E157" s="395" t="s">
        <v>464</v>
      </c>
      <c r="F157" s="396"/>
      <c r="G157" s="425"/>
      <c r="H157" s="425"/>
      <c r="I157" s="425"/>
      <c r="J157" s="425"/>
      <c r="K157" s="426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15"/>
      <c r="AI157" s="416"/>
      <c r="AJ157" s="416"/>
      <c r="AK157" s="416"/>
      <c r="AL157" s="416"/>
      <c r="AM157" s="417"/>
      <c r="AN157" s="400"/>
      <c r="AO157" s="400"/>
      <c r="AP157" s="400"/>
      <c r="AQ157" s="400"/>
      <c r="AR157" s="400"/>
      <c r="AS157" s="400"/>
      <c r="AT157" s="400"/>
      <c r="AU157" s="400"/>
      <c r="AV157" s="290"/>
      <c r="AW157" s="290"/>
      <c r="AX157" s="290"/>
      <c r="AY157" s="290"/>
      <c r="AZ157" s="290"/>
      <c r="BA157" s="290"/>
      <c r="BB157" s="290"/>
      <c r="BC157" s="290"/>
      <c r="BE157" s="162"/>
      <c r="BF157" s="162"/>
      <c r="BG157" s="163"/>
    </row>
    <row r="158" spans="1:59" ht="24.95" customHeight="1">
      <c r="A158" s="161"/>
      <c r="B158" s="162"/>
      <c r="C158" s="162"/>
      <c r="D158" s="392"/>
      <c r="E158" s="395" t="s">
        <v>465</v>
      </c>
      <c r="F158" s="396"/>
      <c r="G158" s="397"/>
      <c r="H158" s="397"/>
      <c r="I158" s="397"/>
      <c r="J158" s="397"/>
      <c r="K158" s="398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18"/>
      <c r="AI158" s="419"/>
      <c r="AJ158" s="419"/>
      <c r="AK158" s="419"/>
      <c r="AL158" s="419"/>
      <c r="AM158" s="420"/>
      <c r="AN158" s="400"/>
      <c r="AO158" s="400"/>
      <c r="AP158" s="400"/>
      <c r="AQ158" s="400"/>
      <c r="AR158" s="400"/>
      <c r="AS158" s="400"/>
      <c r="AT158" s="400"/>
      <c r="AU158" s="400"/>
      <c r="AV158" s="290"/>
      <c r="AW158" s="290"/>
      <c r="AX158" s="290"/>
      <c r="AY158" s="290"/>
      <c r="AZ158" s="290"/>
      <c r="BA158" s="290"/>
      <c r="BB158" s="290"/>
      <c r="BC158" s="290"/>
      <c r="BE158" s="162"/>
      <c r="BF158" s="162"/>
      <c r="BG158" s="163"/>
    </row>
    <row r="159" spans="1:59" ht="24.95" customHeight="1">
      <c r="A159" s="161"/>
      <c r="B159" s="162"/>
      <c r="C159" s="162"/>
      <c r="D159" s="392"/>
      <c r="E159" s="395" t="s">
        <v>466</v>
      </c>
      <c r="F159" s="396"/>
      <c r="G159" s="425"/>
      <c r="H159" s="425"/>
      <c r="I159" s="425"/>
      <c r="J159" s="425"/>
      <c r="K159" s="426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21"/>
      <c r="AI159" s="422"/>
      <c r="AJ159" s="422"/>
      <c r="AK159" s="422"/>
      <c r="AL159" s="422"/>
      <c r="AM159" s="423"/>
      <c r="AN159" s="400"/>
      <c r="AO159" s="400"/>
      <c r="AP159" s="400"/>
      <c r="AQ159" s="400"/>
      <c r="AR159" s="400"/>
      <c r="AS159" s="400"/>
      <c r="AT159" s="400"/>
      <c r="AU159" s="400"/>
      <c r="AV159" s="290"/>
      <c r="AW159" s="290"/>
      <c r="AX159" s="290"/>
      <c r="AY159" s="290"/>
      <c r="AZ159" s="290"/>
      <c r="BA159" s="290"/>
      <c r="BB159" s="290"/>
      <c r="BC159" s="290"/>
      <c r="BE159" s="162"/>
      <c r="BF159" s="162"/>
      <c r="BG159" s="163"/>
    </row>
    <row r="160" spans="1:59" s="164" customFormat="1" ht="11.25" customHeight="1">
      <c r="A160" s="166"/>
      <c r="D160" s="201"/>
      <c r="E160" s="149"/>
      <c r="F160" s="149"/>
      <c r="G160" s="520"/>
      <c r="H160" s="520"/>
      <c r="I160" s="520"/>
      <c r="J160" s="520"/>
      <c r="K160" s="520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G160" s="165"/>
    </row>
    <row r="161" spans="1:68" s="192" customFormat="1" ht="13.5" customHeight="1" thickBot="1">
      <c r="A161" s="166"/>
      <c r="B161" s="164"/>
      <c r="C161" s="164"/>
      <c r="D161" s="201"/>
      <c r="E161" s="149"/>
      <c r="F161" s="149"/>
      <c r="G161" s="149"/>
      <c r="H161" s="343"/>
      <c r="I161" s="343"/>
      <c r="J161" s="343"/>
      <c r="K161" s="343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202"/>
      <c r="AX161" s="202"/>
      <c r="AY161" s="202"/>
      <c r="AZ161" s="202"/>
      <c r="BA161" s="202"/>
      <c r="BB161" s="202"/>
      <c r="BC161" s="202"/>
      <c r="BD161" s="202"/>
      <c r="BE161" s="164"/>
      <c r="BF161" s="164"/>
      <c r="BG161" s="165"/>
    </row>
    <row r="162" spans="1:68" ht="33.75" customHeight="1" thickBot="1">
      <c r="A162" s="389" t="s">
        <v>776</v>
      </c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  <c r="AT162" s="390"/>
      <c r="AU162" s="390"/>
      <c r="AV162" s="390"/>
      <c r="AW162" s="390"/>
      <c r="AX162" s="390"/>
      <c r="AY162" s="390"/>
      <c r="AZ162" s="390"/>
      <c r="BA162" s="390"/>
      <c r="BB162" s="390"/>
      <c r="BC162" s="390"/>
      <c r="BD162" s="390"/>
      <c r="BE162" s="390"/>
      <c r="BF162" s="390"/>
      <c r="BG162" s="391"/>
    </row>
    <row r="163" spans="1:68" s="192" customFormat="1" ht="14.45" customHeight="1">
      <c r="A163" s="15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5"/>
      <c r="BH163" s="160"/>
    </row>
    <row r="164" spans="1:68" s="192" customFormat="1" ht="14.45" customHeight="1">
      <c r="A164" s="152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63"/>
      <c r="BH164" s="160"/>
    </row>
    <row r="165" spans="1:68" s="192" customFormat="1" ht="14.45" customHeight="1">
      <c r="A165" s="152"/>
      <c r="B165" s="150"/>
      <c r="C165" s="150"/>
      <c r="D165" s="521" t="s">
        <v>222</v>
      </c>
      <c r="E165" s="522"/>
      <c r="F165" s="522"/>
      <c r="G165" s="522"/>
      <c r="H165" s="522"/>
      <c r="I165" s="522"/>
      <c r="J165" s="522"/>
      <c r="K165" s="523"/>
      <c r="L165" s="521" t="s">
        <v>775</v>
      </c>
      <c r="M165" s="52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2"/>
      <c r="Z165" s="522"/>
      <c r="AA165" s="522"/>
      <c r="AB165" s="522"/>
      <c r="AC165" s="522"/>
      <c r="AD165" s="523"/>
      <c r="AE165" s="399" t="s">
        <v>467</v>
      </c>
      <c r="AF165" s="399"/>
      <c r="AG165" s="399"/>
      <c r="AH165" s="399"/>
      <c r="AI165" s="399"/>
      <c r="AJ165" s="399"/>
      <c r="AK165" s="399"/>
      <c r="AL165" s="399"/>
      <c r="AM165" s="399"/>
      <c r="AN165" s="399"/>
      <c r="AO165" s="399"/>
      <c r="AP165" s="399"/>
      <c r="AQ165" s="399"/>
      <c r="AR165" s="399"/>
      <c r="AS165" s="399"/>
      <c r="AT165" s="399"/>
      <c r="AU165" s="399"/>
      <c r="AV165" s="399"/>
      <c r="AW165" s="399"/>
      <c r="AX165" s="399"/>
      <c r="AY165" s="399"/>
      <c r="AZ165" s="399"/>
      <c r="BA165" s="399"/>
      <c r="BB165" s="279"/>
      <c r="BC165" s="279"/>
      <c r="BD165" s="279"/>
      <c r="BE165" s="279"/>
      <c r="BF165" s="279"/>
      <c r="BG165" s="163"/>
      <c r="BH165" s="160"/>
    </row>
    <row r="166" spans="1:68" s="192" customFormat="1" ht="14.45" customHeight="1">
      <c r="A166" s="152"/>
      <c r="B166" s="150"/>
      <c r="C166" s="150"/>
      <c r="D166" s="451" t="str">
        <f>D25</f>
        <v xml:space="preserve">  </v>
      </c>
      <c r="E166" s="451"/>
      <c r="F166" s="451"/>
      <c r="G166" s="451"/>
      <c r="H166" s="451"/>
      <c r="I166" s="451"/>
      <c r="J166" s="451"/>
      <c r="K166" s="451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259"/>
      <c r="BC166" s="259"/>
      <c r="BD166" s="259"/>
      <c r="BE166" s="259"/>
      <c r="BF166" s="259"/>
      <c r="BG166" s="163"/>
      <c r="BH166" s="160"/>
    </row>
    <row r="167" spans="1:68" s="192" customFormat="1" ht="14.45" customHeight="1">
      <c r="A167" s="152"/>
      <c r="B167" s="150"/>
      <c r="C167" s="150"/>
      <c r="D167" s="451"/>
      <c r="E167" s="451"/>
      <c r="F167" s="451"/>
      <c r="G167" s="451"/>
      <c r="H167" s="451"/>
      <c r="I167" s="451"/>
      <c r="J167" s="451"/>
      <c r="K167" s="451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  <c r="AQ167" s="400"/>
      <c r="AR167" s="400"/>
      <c r="AS167" s="400"/>
      <c r="AT167" s="400"/>
      <c r="AU167" s="400"/>
      <c r="AV167" s="400"/>
      <c r="AW167" s="400"/>
      <c r="AX167" s="400"/>
      <c r="AY167" s="400"/>
      <c r="AZ167" s="400"/>
      <c r="BA167" s="400"/>
      <c r="BB167" s="259"/>
      <c r="BC167" s="259"/>
      <c r="BD167" s="259"/>
      <c r="BE167" s="259"/>
      <c r="BF167" s="259"/>
      <c r="BG167" s="163"/>
      <c r="BH167" s="160"/>
    </row>
    <row r="168" spans="1:68" s="192" customFormat="1" ht="14.45" customHeight="1">
      <c r="A168" s="152"/>
      <c r="B168" s="150"/>
      <c r="C168" s="150"/>
      <c r="D168" s="451"/>
      <c r="E168" s="451"/>
      <c r="F168" s="451"/>
      <c r="G168" s="451"/>
      <c r="H168" s="451"/>
      <c r="I168" s="451"/>
      <c r="J168" s="451"/>
      <c r="K168" s="451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0"/>
      <c r="AW168" s="400"/>
      <c r="AX168" s="400"/>
      <c r="AY168" s="400"/>
      <c r="AZ168" s="400"/>
      <c r="BA168" s="400"/>
      <c r="BB168" s="259"/>
      <c r="BC168" s="259"/>
      <c r="BD168" s="259"/>
      <c r="BE168" s="259"/>
      <c r="BF168" s="259"/>
      <c r="BG168" s="163"/>
      <c r="BH168" s="160"/>
    </row>
    <row r="169" spans="1:68" s="164" customFormat="1" ht="14.45" customHeight="1">
      <c r="A169" s="152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63"/>
      <c r="BH169" s="160"/>
    </row>
    <row r="170" spans="1:68" ht="31.5" customHeight="1" thickBot="1">
      <c r="A170" s="186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9"/>
      <c r="BH170" s="192"/>
    </row>
    <row r="171" spans="1:68" ht="33.75" customHeight="1" thickBot="1">
      <c r="A171" s="389" t="s">
        <v>770</v>
      </c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0"/>
      <c r="AC171" s="390"/>
      <c r="AD171" s="390"/>
      <c r="AE171" s="390"/>
      <c r="AF171" s="390"/>
      <c r="AG171" s="390"/>
      <c r="AH171" s="390"/>
      <c r="AI171" s="390"/>
      <c r="AJ171" s="390"/>
      <c r="AK171" s="390"/>
      <c r="AL171" s="390"/>
      <c r="AM171" s="390"/>
      <c r="AN171" s="390"/>
      <c r="AO171" s="390"/>
      <c r="AP171" s="390"/>
      <c r="AQ171" s="390"/>
      <c r="AR171" s="390"/>
      <c r="AS171" s="390"/>
      <c r="AT171" s="390"/>
      <c r="AU171" s="390"/>
      <c r="AV171" s="390"/>
      <c r="AW171" s="390"/>
      <c r="AX171" s="390"/>
      <c r="AY171" s="390"/>
      <c r="AZ171" s="390"/>
      <c r="BA171" s="390"/>
      <c r="BB171" s="390"/>
      <c r="BC171" s="390"/>
      <c r="BD171" s="390"/>
      <c r="BE171" s="390"/>
      <c r="BF171" s="390"/>
      <c r="BG171" s="391"/>
    </row>
    <row r="172" spans="1:68">
      <c r="A172" s="161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3"/>
      <c r="BM172" s="192"/>
      <c r="BN172" s="192"/>
    </row>
    <row r="173" spans="1:68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3"/>
      <c r="BM173" s="192"/>
      <c r="BN173" s="192"/>
    </row>
    <row r="174" spans="1:68" ht="15" customHeight="1">
      <c r="A174" s="161"/>
      <c r="B174" s="162"/>
      <c r="C174" s="162"/>
      <c r="G174" s="399" t="s">
        <v>222</v>
      </c>
      <c r="H174" s="399"/>
      <c r="I174" s="399"/>
      <c r="J174" s="399"/>
      <c r="K174" s="399"/>
      <c r="L174" s="399"/>
      <c r="M174" s="399"/>
      <c r="N174" s="399"/>
      <c r="O174" s="401" t="s">
        <v>774</v>
      </c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  <c r="AI174" s="402"/>
      <c r="AJ174" s="403"/>
      <c r="AK174" s="401" t="s">
        <v>228</v>
      </c>
      <c r="AL174" s="402"/>
      <c r="AM174" s="402"/>
      <c r="AN174" s="402"/>
      <c r="AO174" s="402"/>
      <c r="AP174" s="402"/>
      <c r="AQ174" s="402"/>
      <c r="AR174" s="403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3"/>
      <c r="BL174" s="164"/>
      <c r="BM174" s="164"/>
      <c r="BN174" s="164"/>
      <c r="BO174" s="162"/>
      <c r="BP174" s="162"/>
    </row>
    <row r="175" spans="1:68" ht="15" customHeight="1">
      <c r="A175" s="161"/>
      <c r="B175" s="162"/>
      <c r="C175" s="162"/>
      <c r="G175" s="451" t="str">
        <f>D25</f>
        <v xml:space="preserve">  </v>
      </c>
      <c r="H175" s="451"/>
      <c r="I175" s="451"/>
      <c r="J175" s="451"/>
      <c r="K175" s="451"/>
      <c r="L175" s="451"/>
      <c r="M175" s="451"/>
      <c r="N175" s="451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15"/>
      <c r="AL175" s="416"/>
      <c r="AM175" s="416"/>
      <c r="AN175" s="416"/>
      <c r="AO175" s="416"/>
      <c r="AP175" s="416"/>
      <c r="AQ175" s="416"/>
      <c r="AR175" s="417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3"/>
      <c r="BL175" s="164"/>
      <c r="BM175" s="164"/>
      <c r="BN175" s="164"/>
      <c r="BO175" s="162"/>
      <c r="BP175" s="162"/>
    </row>
    <row r="176" spans="1:68">
      <c r="A176" s="161"/>
      <c r="B176" s="162"/>
      <c r="C176" s="162"/>
      <c r="G176" s="451"/>
      <c r="H176" s="451"/>
      <c r="I176" s="451"/>
      <c r="J176" s="451"/>
      <c r="K176" s="451"/>
      <c r="L176" s="451"/>
      <c r="M176" s="451"/>
      <c r="N176" s="451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21"/>
      <c r="AL176" s="422"/>
      <c r="AM176" s="422"/>
      <c r="AN176" s="422"/>
      <c r="AO176" s="422"/>
      <c r="AP176" s="422"/>
      <c r="AQ176" s="422"/>
      <c r="AR176" s="423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3"/>
      <c r="BL176" s="164"/>
      <c r="BM176" s="164"/>
      <c r="BN176" s="164"/>
      <c r="BO176" s="162"/>
      <c r="BP176" s="162"/>
    </row>
    <row r="177" spans="1:68">
      <c r="A177" s="161"/>
      <c r="B177" s="162"/>
      <c r="C177" s="162"/>
      <c r="G177" s="451"/>
      <c r="H177" s="451"/>
      <c r="I177" s="451"/>
      <c r="J177" s="451"/>
      <c r="K177" s="451"/>
      <c r="L177" s="451"/>
      <c r="M177" s="451"/>
      <c r="N177" s="451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15"/>
      <c r="AL177" s="416"/>
      <c r="AM177" s="416"/>
      <c r="AN177" s="416"/>
      <c r="AO177" s="416"/>
      <c r="AP177" s="416"/>
      <c r="AQ177" s="416"/>
      <c r="AR177" s="417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3"/>
      <c r="BL177" s="164"/>
      <c r="BM177" s="164"/>
      <c r="BN177" s="164"/>
      <c r="BO177" s="162"/>
      <c r="BP177" s="162"/>
    </row>
    <row r="178" spans="1:68">
      <c r="A178" s="161"/>
      <c r="B178" s="162"/>
      <c r="C178" s="162"/>
      <c r="G178" s="451"/>
      <c r="H178" s="451"/>
      <c r="I178" s="451"/>
      <c r="J178" s="451"/>
      <c r="K178" s="451"/>
      <c r="L178" s="451"/>
      <c r="M178" s="451"/>
      <c r="N178" s="451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21"/>
      <c r="AL178" s="422"/>
      <c r="AM178" s="422"/>
      <c r="AN178" s="422"/>
      <c r="AO178" s="422"/>
      <c r="AP178" s="422"/>
      <c r="AQ178" s="422"/>
      <c r="AR178" s="423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3"/>
      <c r="BL178" s="164"/>
      <c r="BM178" s="164"/>
      <c r="BN178" s="164"/>
      <c r="BO178" s="162"/>
      <c r="BP178" s="162"/>
    </row>
    <row r="179" spans="1:68">
      <c r="A179" s="161"/>
      <c r="B179" s="162"/>
      <c r="C179" s="162"/>
      <c r="G179" s="451"/>
      <c r="H179" s="451"/>
      <c r="I179" s="451"/>
      <c r="J179" s="451"/>
      <c r="K179" s="451"/>
      <c r="L179" s="451"/>
      <c r="M179" s="451"/>
      <c r="N179" s="451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15"/>
      <c r="AL179" s="416"/>
      <c r="AM179" s="416"/>
      <c r="AN179" s="416"/>
      <c r="AO179" s="416"/>
      <c r="AP179" s="416"/>
      <c r="AQ179" s="416"/>
      <c r="AR179" s="417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3"/>
      <c r="BL179" s="164"/>
      <c r="BM179" s="164"/>
      <c r="BN179" s="164"/>
      <c r="BO179" s="162"/>
      <c r="BP179" s="162"/>
    </row>
    <row r="180" spans="1:68">
      <c r="A180" s="161"/>
      <c r="B180" s="162"/>
      <c r="C180" s="162"/>
      <c r="G180" s="451"/>
      <c r="H180" s="451"/>
      <c r="I180" s="451"/>
      <c r="J180" s="451"/>
      <c r="K180" s="451"/>
      <c r="L180" s="451"/>
      <c r="M180" s="451"/>
      <c r="N180" s="451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21"/>
      <c r="AL180" s="422"/>
      <c r="AM180" s="422"/>
      <c r="AN180" s="422"/>
      <c r="AO180" s="422"/>
      <c r="AP180" s="422"/>
      <c r="AQ180" s="422"/>
      <c r="AR180" s="423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3"/>
      <c r="BL180" s="164"/>
      <c r="BM180" s="164"/>
      <c r="BN180" s="164"/>
      <c r="BO180" s="162"/>
      <c r="BP180" s="162"/>
    </row>
    <row r="181" spans="1:68">
      <c r="A181" s="161"/>
      <c r="B181" s="162"/>
      <c r="C181" s="162"/>
      <c r="G181" s="451"/>
      <c r="H181" s="451"/>
      <c r="I181" s="451"/>
      <c r="J181" s="451"/>
      <c r="K181" s="451"/>
      <c r="L181" s="451"/>
      <c r="M181" s="451"/>
      <c r="N181" s="451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15"/>
      <c r="AL181" s="416"/>
      <c r="AM181" s="416"/>
      <c r="AN181" s="416"/>
      <c r="AO181" s="416"/>
      <c r="AP181" s="416"/>
      <c r="AQ181" s="416"/>
      <c r="AR181" s="417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3"/>
      <c r="BL181" s="164"/>
      <c r="BM181" s="164"/>
      <c r="BN181" s="164"/>
      <c r="BO181" s="162"/>
      <c r="BP181" s="162"/>
    </row>
    <row r="182" spans="1:68" ht="14.25" customHeight="1">
      <c r="A182" s="161"/>
      <c r="B182" s="162"/>
      <c r="C182" s="162"/>
      <c r="G182" s="451"/>
      <c r="H182" s="451"/>
      <c r="I182" s="451"/>
      <c r="J182" s="451"/>
      <c r="K182" s="451"/>
      <c r="L182" s="451"/>
      <c r="M182" s="451"/>
      <c r="N182" s="451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21"/>
      <c r="AL182" s="422"/>
      <c r="AM182" s="422"/>
      <c r="AN182" s="422"/>
      <c r="AO182" s="422"/>
      <c r="AP182" s="422"/>
      <c r="AQ182" s="422"/>
      <c r="AR182" s="423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3"/>
      <c r="BL182" s="164"/>
      <c r="BM182" s="164"/>
      <c r="BN182" s="164"/>
      <c r="BO182" s="162"/>
      <c r="BP182" s="162"/>
    </row>
    <row r="183" spans="1:68">
      <c r="A183" s="161"/>
      <c r="B183" s="162"/>
      <c r="C183" s="162"/>
      <c r="G183" s="451"/>
      <c r="H183" s="451"/>
      <c r="I183" s="451"/>
      <c r="J183" s="451"/>
      <c r="K183" s="451"/>
      <c r="L183" s="451"/>
      <c r="M183" s="451"/>
      <c r="N183" s="451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15"/>
      <c r="AL183" s="416"/>
      <c r="AM183" s="416"/>
      <c r="AN183" s="416"/>
      <c r="AO183" s="416"/>
      <c r="AP183" s="416"/>
      <c r="AQ183" s="416"/>
      <c r="AR183" s="417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3"/>
      <c r="BL183" s="164"/>
      <c r="BM183" s="164"/>
      <c r="BN183" s="164"/>
      <c r="BO183" s="162"/>
      <c r="BP183" s="162"/>
    </row>
    <row r="184" spans="1:68">
      <c r="A184" s="161"/>
      <c r="B184" s="162"/>
      <c r="C184" s="162"/>
      <c r="G184" s="451"/>
      <c r="H184" s="451"/>
      <c r="I184" s="451"/>
      <c r="J184" s="451"/>
      <c r="K184" s="451"/>
      <c r="L184" s="451"/>
      <c r="M184" s="451"/>
      <c r="N184" s="451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21"/>
      <c r="AL184" s="422"/>
      <c r="AM184" s="422"/>
      <c r="AN184" s="422"/>
      <c r="AO184" s="422"/>
      <c r="AP184" s="422"/>
      <c r="AQ184" s="422"/>
      <c r="AR184" s="423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3"/>
      <c r="BL184" s="164"/>
      <c r="BM184" s="164"/>
      <c r="BN184" s="164"/>
      <c r="BO184" s="162"/>
      <c r="BP184" s="162"/>
    </row>
    <row r="185" spans="1:68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39"/>
      <c r="AG185" s="162"/>
      <c r="AH185" s="2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3"/>
      <c r="BL185" s="164"/>
      <c r="BM185" s="164"/>
      <c r="BN185" s="164"/>
      <c r="BO185" s="162"/>
      <c r="BP185" s="162"/>
    </row>
    <row r="186" spans="1:68" ht="15.75" customHeight="1" thickBot="1">
      <c r="A186" s="186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288"/>
      <c r="AG186" s="187"/>
      <c r="AH186" s="289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9"/>
      <c r="BL186" s="164"/>
      <c r="BM186" s="164"/>
      <c r="BN186" s="164"/>
      <c r="BO186" s="162"/>
      <c r="BP186" s="162"/>
    </row>
    <row r="187" spans="1:68">
      <c r="AF187" s="260"/>
      <c r="AH187" s="262"/>
      <c r="BL187" s="164"/>
      <c r="BM187" s="164"/>
      <c r="BN187" s="201"/>
      <c r="BO187" s="162"/>
      <c r="BP187" s="162"/>
    </row>
    <row r="188" spans="1:68">
      <c r="AF188" s="260"/>
      <c r="AH188" s="262"/>
      <c r="BL188" s="164"/>
      <c r="BM188" s="164"/>
      <c r="BN188" s="201"/>
      <c r="BO188" s="162"/>
      <c r="BP188" s="162"/>
    </row>
    <row r="189" spans="1:68">
      <c r="BL189" s="192"/>
      <c r="BM189" s="164"/>
      <c r="BN189" s="164"/>
      <c r="BO189" s="162"/>
    </row>
    <row r="190" spans="1:68">
      <c r="BL190" s="192"/>
      <c r="BM190" s="164"/>
      <c r="BN190" s="164"/>
      <c r="BO190" s="162"/>
    </row>
    <row r="191" spans="1:68">
      <c r="BL191" s="192"/>
      <c r="BM191" s="164"/>
      <c r="BN191" s="164"/>
      <c r="BO191" s="162"/>
    </row>
    <row r="192" spans="1:68">
      <c r="BL192" s="192"/>
      <c r="BM192" s="164"/>
      <c r="BN192" s="164"/>
      <c r="BO192" s="162"/>
    </row>
    <row r="193" spans="64:67">
      <c r="BL193" s="192"/>
      <c r="BM193" s="164"/>
      <c r="BN193" s="164"/>
      <c r="BO193" s="162"/>
    </row>
    <row r="194" spans="64:67">
      <c r="BL194" s="192"/>
      <c r="BM194" s="164"/>
      <c r="BN194" s="164"/>
      <c r="BO194" s="162"/>
    </row>
    <row r="195" spans="64:67">
      <c r="BM195" s="162"/>
      <c r="BN195" s="162"/>
      <c r="BO195" s="162"/>
    </row>
    <row r="196" spans="64:67">
      <c r="BM196" s="162"/>
      <c r="BN196" s="162"/>
      <c r="BO196" s="162"/>
    </row>
    <row r="197" spans="64:67">
      <c r="BM197" s="162"/>
      <c r="BN197" s="162"/>
      <c r="BO197" s="162"/>
    </row>
  </sheetData>
  <sheetProtection algorithmName="SHA-512" hashValue="u7kn/Y8b2Mknm6FWGmlCof811QqbliFqiXHTE4ZuTZEaieam1lgLJ8j+Gw9zhp851Ol8FYVTLopzJczNbSIuhg==" saltValue="vXSoLyr28UOvaVxZ7Mv4lg==" spinCount="100000" sheet="1" objects="1" scenarios="1" formatColumns="0" formatRows="0"/>
  <mergeCells count="467">
    <mergeCell ref="A171:BG171"/>
    <mergeCell ref="G174:N174"/>
    <mergeCell ref="O174:AJ174"/>
    <mergeCell ref="AK174:AR174"/>
    <mergeCell ref="G175:N184"/>
    <mergeCell ref="O175:AJ176"/>
    <mergeCell ref="AK175:AR176"/>
    <mergeCell ref="O177:AJ178"/>
    <mergeCell ref="AK177:AR178"/>
    <mergeCell ref="O179:AJ180"/>
    <mergeCell ref="AK179:AR180"/>
    <mergeCell ref="O181:AJ182"/>
    <mergeCell ref="AK181:AR182"/>
    <mergeCell ref="O183:AJ184"/>
    <mergeCell ref="AK183:AR184"/>
    <mergeCell ref="AR151:AU153"/>
    <mergeCell ref="E152:F152"/>
    <mergeCell ref="G152:K152"/>
    <mergeCell ref="E153:F153"/>
    <mergeCell ref="G153:K153"/>
    <mergeCell ref="G160:K160"/>
    <mergeCell ref="A162:BG162"/>
    <mergeCell ref="D165:K165"/>
    <mergeCell ref="L165:AD165"/>
    <mergeCell ref="AN151:AN153"/>
    <mergeCell ref="G157:K157"/>
    <mergeCell ref="AO154:AQ156"/>
    <mergeCell ref="AR154:AU156"/>
    <mergeCell ref="AE165:BA165"/>
    <mergeCell ref="D166:K168"/>
    <mergeCell ref="L166:AD168"/>
    <mergeCell ref="AE166:BA168"/>
    <mergeCell ref="AR157:AU159"/>
    <mergeCell ref="E158:F158"/>
    <mergeCell ref="G158:K158"/>
    <mergeCell ref="E159:F159"/>
    <mergeCell ref="G159:K159"/>
    <mergeCell ref="R137:W137"/>
    <mergeCell ref="AA137:AA138"/>
    <mergeCell ref="AB137:AC138"/>
    <mergeCell ref="AD137:AE138"/>
    <mergeCell ref="AF137:AG138"/>
    <mergeCell ref="AH137:AI138"/>
    <mergeCell ref="AJ137:AK138"/>
    <mergeCell ref="J138:P138"/>
    <mergeCell ref="R138:W138"/>
    <mergeCell ref="BU128:BU129"/>
    <mergeCell ref="R128:W128"/>
    <mergeCell ref="BV128:BV129"/>
    <mergeCell ref="E129:P129"/>
    <mergeCell ref="R129:W129"/>
    <mergeCell ref="Z129:Z138"/>
    <mergeCell ref="AA129:AA130"/>
    <mergeCell ref="AB129:AC130"/>
    <mergeCell ref="AD129:AE130"/>
    <mergeCell ref="AF129:AG130"/>
    <mergeCell ref="AH129:AI130"/>
    <mergeCell ref="AJ129:AK130"/>
    <mergeCell ref="R130:W130"/>
    <mergeCell ref="AN130:AZ130"/>
    <mergeCell ref="J131:P131"/>
    <mergeCell ref="AA131:AA132"/>
    <mergeCell ref="AB131:AC132"/>
    <mergeCell ref="AD131:AE132"/>
    <mergeCell ref="AF131:AG132"/>
    <mergeCell ref="AH131:AI132"/>
    <mergeCell ref="AJ131:AK132"/>
    <mergeCell ref="AN131:AZ132"/>
    <mergeCell ref="BN132:BP132"/>
    <mergeCell ref="AA133:AA134"/>
    <mergeCell ref="AQ99:AQ110"/>
    <mergeCell ref="BX99:BX103"/>
    <mergeCell ref="B108:B110"/>
    <mergeCell ref="C108:E108"/>
    <mergeCell ref="F108:I108"/>
    <mergeCell ref="J108:W110"/>
    <mergeCell ref="X108:Y110"/>
    <mergeCell ref="Z108:AA110"/>
    <mergeCell ref="AB108:AC110"/>
    <mergeCell ref="AD108:AE110"/>
    <mergeCell ref="AF108:AG110"/>
    <mergeCell ref="AH108:AI110"/>
    <mergeCell ref="AJ108:AK110"/>
    <mergeCell ref="AL108:AL110"/>
    <mergeCell ref="AM108:AM110"/>
    <mergeCell ref="AN108:AN110"/>
    <mergeCell ref="AO108:AO110"/>
    <mergeCell ref="AP108:AP110"/>
    <mergeCell ref="C109:E109"/>
    <mergeCell ref="F109:I109"/>
    <mergeCell ref="C110:E110"/>
    <mergeCell ref="F110:I110"/>
    <mergeCell ref="AQ85:AQ96"/>
    <mergeCell ref="BX85:BX89"/>
    <mergeCell ref="B94:B96"/>
    <mergeCell ref="C94:E94"/>
    <mergeCell ref="F94:I94"/>
    <mergeCell ref="J94:W96"/>
    <mergeCell ref="X94:Y96"/>
    <mergeCell ref="Z94:AA96"/>
    <mergeCell ref="AB94:AC96"/>
    <mergeCell ref="AD94:AE96"/>
    <mergeCell ref="AF94:AG96"/>
    <mergeCell ref="AH94:AI96"/>
    <mergeCell ref="AJ94:AK96"/>
    <mergeCell ref="AL94:AL96"/>
    <mergeCell ref="AM94:AM96"/>
    <mergeCell ref="AN94:AN96"/>
    <mergeCell ref="AO94:AO96"/>
    <mergeCell ref="AP94:AP96"/>
    <mergeCell ref="C95:E95"/>
    <mergeCell ref="F95:I95"/>
    <mergeCell ref="AB85:AC87"/>
    <mergeCell ref="AD85:AE87"/>
    <mergeCell ref="B85:B87"/>
    <mergeCell ref="C85:E85"/>
    <mergeCell ref="A82:BG82"/>
    <mergeCell ref="B84:I84"/>
    <mergeCell ref="J84:W84"/>
    <mergeCell ref="X84:Y84"/>
    <mergeCell ref="Z84:AA84"/>
    <mergeCell ref="AB84:AC84"/>
    <mergeCell ref="AD84:AE84"/>
    <mergeCell ref="AF84:AG84"/>
    <mergeCell ref="AH84:AI84"/>
    <mergeCell ref="AJ84:AK84"/>
    <mergeCell ref="D64:I64"/>
    <mergeCell ref="R65:W65"/>
    <mergeCell ref="J66:P66"/>
    <mergeCell ref="R66:W66"/>
    <mergeCell ref="R67:W67"/>
    <mergeCell ref="F68:G68"/>
    <mergeCell ref="H68:I68"/>
    <mergeCell ref="A71:BG71"/>
    <mergeCell ref="J76:R76"/>
    <mergeCell ref="W76:AF76"/>
    <mergeCell ref="AJ58:AK59"/>
    <mergeCell ref="A60:H60"/>
    <mergeCell ref="I60:T60"/>
    <mergeCell ref="AA60:AA61"/>
    <mergeCell ref="AB60:AC61"/>
    <mergeCell ref="AD60:AE61"/>
    <mergeCell ref="AF60:AG61"/>
    <mergeCell ref="AH60:AI61"/>
    <mergeCell ref="AJ60:AK61"/>
    <mergeCell ref="I61:X61"/>
    <mergeCell ref="AH58:AI59"/>
    <mergeCell ref="AH52:AI53"/>
    <mergeCell ref="AJ52:AK53"/>
    <mergeCell ref="AA54:AA55"/>
    <mergeCell ref="AB54:AC55"/>
    <mergeCell ref="AD54:AE55"/>
    <mergeCell ref="AF54:AG55"/>
    <mergeCell ref="AH54:AI55"/>
    <mergeCell ref="AJ54:AK55"/>
    <mergeCell ref="AN54:AZ54"/>
    <mergeCell ref="AN55:AZ56"/>
    <mergeCell ref="AA56:AA57"/>
    <mergeCell ref="AB56:AC57"/>
    <mergeCell ref="AD56:AE57"/>
    <mergeCell ref="AF56:AG57"/>
    <mergeCell ref="AH56:AI57"/>
    <mergeCell ref="AJ56:AK57"/>
    <mergeCell ref="BU48:BU49"/>
    <mergeCell ref="BV48:BV49"/>
    <mergeCell ref="D49:G49"/>
    <mergeCell ref="A50:H50"/>
    <mergeCell ref="AB50:AK50"/>
    <mergeCell ref="A51:F51"/>
    <mergeCell ref="I51:X51"/>
    <mergeCell ref="AB51:AC51"/>
    <mergeCell ref="AD51:AE51"/>
    <mergeCell ref="AF51:AG51"/>
    <mergeCell ref="AH51:AI51"/>
    <mergeCell ref="AJ51:AK51"/>
    <mergeCell ref="D38:BC39"/>
    <mergeCell ref="D43:BC43"/>
    <mergeCell ref="D44:BC44"/>
    <mergeCell ref="D45:BC45"/>
    <mergeCell ref="A47:BG47"/>
    <mergeCell ref="BM47:BO48"/>
    <mergeCell ref="Z48:AK48"/>
    <mergeCell ref="D40:BC40"/>
    <mergeCell ref="D41:BC41"/>
    <mergeCell ref="D42:BC42"/>
    <mergeCell ref="A1:O4"/>
    <mergeCell ref="P1:BG4"/>
    <mergeCell ref="AS11:BE11"/>
    <mergeCell ref="M13:T13"/>
    <mergeCell ref="V13:AJ13"/>
    <mergeCell ref="A15:BG15"/>
    <mergeCell ref="D16:BE16"/>
    <mergeCell ref="D17:BC17"/>
    <mergeCell ref="D6:G6"/>
    <mergeCell ref="K6:BD6"/>
    <mergeCell ref="D8:G8"/>
    <mergeCell ref="K8:BD8"/>
    <mergeCell ref="D10:I10"/>
    <mergeCell ref="K10:AJ10"/>
    <mergeCell ref="AS10:BD10"/>
    <mergeCell ref="AN10:AQ10"/>
    <mergeCell ref="D19:H19"/>
    <mergeCell ref="I19:N19"/>
    <mergeCell ref="O19:AK19"/>
    <mergeCell ref="AO19:BF19"/>
    <mergeCell ref="D20:H20"/>
    <mergeCell ref="J20:L20"/>
    <mergeCell ref="O20:AN20"/>
    <mergeCell ref="AP20:BC20"/>
    <mergeCell ref="AP21:BC21"/>
    <mergeCell ref="AP22:BC22"/>
    <mergeCell ref="AP23:BC23"/>
    <mergeCell ref="D34:I34"/>
    <mergeCell ref="J34:X34"/>
    <mergeCell ref="Y34:AH34"/>
    <mergeCell ref="AI34:BC34"/>
    <mergeCell ref="D32:I32"/>
    <mergeCell ref="J32:X32"/>
    <mergeCell ref="Y32:AH32"/>
    <mergeCell ref="AI32:BC32"/>
    <mergeCell ref="D33:I33"/>
    <mergeCell ref="J33:X33"/>
    <mergeCell ref="Y33:AH33"/>
    <mergeCell ref="AI33:BC33"/>
    <mergeCell ref="D24:BE24"/>
    <mergeCell ref="D25:BC25"/>
    <mergeCell ref="D27:AM27"/>
    <mergeCell ref="AO27:BC27"/>
    <mergeCell ref="D28:AM28"/>
    <mergeCell ref="AO28:BC28"/>
    <mergeCell ref="D30:BC30"/>
    <mergeCell ref="D31:X31"/>
    <mergeCell ref="Y31:BC31"/>
    <mergeCell ref="D35:I35"/>
    <mergeCell ref="J35:X35"/>
    <mergeCell ref="Y35:AH35"/>
    <mergeCell ref="AI35:BC35"/>
    <mergeCell ref="D36:I36"/>
    <mergeCell ref="J36:X36"/>
    <mergeCell ref="Y36:AH36"/>
    <mergeCell ref="AI36:BC36"/>
    <mergeCell ref="D37:I37"/>
    <mergeCell ref="J37:X37"/>
    <mergeCell ref="Y37:AH37"/>
    <mergeCell ref="AI37:BC37"/>
    <mergeCell ref="A52:F52"/>
    <mergeCell ref="R54:W54"/>
    <mergeCell ref="Z52:Z61"/>
    <mergeCell ref="AA52:AA53"/>
    <mergeCell ref="AB52:AC53"/>
    <mergeCell ref="AD52:AE53"/>
    <mergeCell ref="AF52:AG53"/>
    <mergeCell ref="R62:W62"/>
    <mergeCell ref="R58:W58"/>
    <mergeCell ref="AA58:AA59"/>
    <mergeCell ref="AB58:AC59"/>
    <mergeCell ref="AD58:AE59"/>
    <mergeCell ref="AF58:AG59"/>
    <mergeCell ref="D55:I55"/>
    <mergeCell ref="R56:W56"/>
    <mergeCell ref="J57:P57"/>
    <mergeCell ref="R57:W57"/>
    <mergeCell ref="R55:W55"/>
    <mergeCell ref="F85:I85"/>
    <mergeCell ref="J85:W87"/>
    <mergeCell ref="X85:Y87"/>
    <mergeCell ref="Z85:AA87"/>
    <mergeCell ref="AO85:AO87"/>
    <mergeCell ref="AP85:AP87"/>
    <mergeCell ref="C86:E86"/>
    <mergeCell ref="F86:I86"/>
    <mergeCell ref="C87:E87"/>
    <mergeCell ref="F87:I87"/>
    <mergeCell ref="AF85:AG87"/>
    <mergeCell ref="AH85:AI87"/>
    <mergeCell ref="AJ85:AK87"/>
    <mergeCell ref="AL85:AL87"/>
    <mergeCell ref="AM85:AM87"/>
    <mergeCell ref="AN85:AN87"/>
    <mergeCell ref="B88:B90"/>
    <mergeCell ref="AM91:AM93"/>
    <mergeCell ref="AN91:AN93"/>
    <mergeCell ref="AO91:AO93"/>
    <mergeCell ref="AD88:AE90"/>
    <mergeCell ref="AF88:AG90"/>
    <mergeCell ref="AH88:AI90"/>
    <mergeCell ref="AJ88:AK90"/>
    <mergeCell ref="AL88:AL90"/>
    <mergeCell ref="C88:E88"/>
    <mergeCell ref="F88:I88"/>
    <mergeCell ref="J88:W90"/>
    <mergeCell ref="X88:Y90"/>
    <mergeCell ref="Z88:AA90"/>
    <mergeCell ref="AJ91:AK93"/>
    <mergeCell ref="AL91:AL93"/>
    <mergeCell ref="B91:B93"/>
    <mergeCell ref="C91:E91"/>
    <mergeCell ref="F91:I91"/>
    <mergeCell ref="J91:W93"/>
    <mergeCell ref="X91:Y93"/>
    <mergeCell ref="Z91:AA93"/>
    <mergeCell ref="AM88:AM90"/>
    <mergeCell ref="AP88:AP90"/>
    <mergeCell ref="C89:E89"/>
    <mergeCell ref="F89:I89"/>
    <mergeCell ref="C90:E90"/>
    <mergeCell ref="F90:I90"/>
    <mergeCell ref="AB88:AC90"/>
    <mergeCell ref="C96:E96"/>
    <mergeCell ref="F96:I96"/>
    <mergeCell ref="AN88:AN90"/>
    <mergeCell ref="AO88:AO90"/>
    <mergeCell ref="B98:I98"/>
    <mergeCell ref="J98:W98"/>
    <mergeCell ref="X98:Y98"/>
    <mergeCell ref="Z98:AA98"/>
    <mergeCell ref="AB98:AC98"/>
    <mergeCell ref="AD98:AE98"/>
    <mergeCell ref="AF98:AG98"/>
    <mergeCell ref="AP91:AP93"/>
    <mergeCell ref="C92:E92"/>
    <mergeCell ref="F92:I92"/>
    <mergeCell ref="C93:E93"/>
    <mergeCell ref="F93:I93"/>
    <mergeCell ref="AB91:AC93"/>
    <mergeCell ref="AD91:AE93"/>
    <mergeCell ref="AF91:AG93"/>
    <mergeCell ref="AH91:AI93"/>
    <mergeCell ref="AJ98:AK98"/>
    <mergeCell ref="AH98:AI98"/>
    <mergeCell ref="Z99:AA101"/>
    <mergeCell ref="AB99:AC101"/>
    <mergeCell ref="AM102:AM104"/>
    <mergeCell ref="AN102:AN104"/>
    <mergeCell ref="AO102:AO104"/>
    <mergeCell ref="AP102:AP104"/>
    <mergeCell ref="C103:E103"/>
    <mergeCell ref="F103:I103"/>
    <mergeCell ref="C104:E104"/>
    <mergeCell ref="F104:I104"/>
    <mergeCell ref="AB102:AC104"/>
    <mergeCell ref="AD102:AE104"/>
    <mergeCell ref="AF102:AG104"/>
    <mergeCell ref="AH102:AI104"/>
    <mergeCell ref="AJ102:AK104"/>
    <mergeCell ref="AL102:AL104"/>
    <mergeCell ref="B102:B104"/>
    <mergeCell ref="C102:E102"/>
    <mergeCell ref="F102:I102"/>
    <mergeCell ref="J102:W104"/>
    <mergeCell ref="X102:Y104"/>
    <mergeCell ref="Z102:AA104"/>
    <mergeCell ref="AN99:AN101"/>
    <mergeCell ref="AO99:AO101"/>
    <mergeCell ref="AP99:AP101"/>
    <mergeCell ref="C100:E100"/>
    <mergeCell ref="F100:I100"/>
    <mergeCell ref="C101:E101"/>
    <mergeCell ref="F101:I101"/>
    <mergeCell ref="AD99:AE101"/>
    <mergeCell ref="AF99:AG101"/>
    <mergeCell ref="AH99:AI101"/>
    <mergeCell ref="AJ99:AK101"/>
    <mergeCell ref="AL99:AL101"/>
    <mergeCell ref="AM99:AM101"/>
    <mergeCell ref="B99:B101"/>
    <mergeCell ref="C99:E99"/>
    <mergeCell ref="F99:I99"/>
    <mergeCell ref="J99:W101"/>
    <mergeCell ref="X99:Y101"/>
    <mergeCell ref="AO105:AO107"/>
    <mergeCell ref="AP105:AP107"/>
    <mergeCell ref="C106:E106"/>
    <mergeCell ref="F106:I106"/>
    <mergeCell ref="C107:E107"/>
    <mergeCell ref="F107:I107"/>
    <mergeCell ref="AB105:AC107"/>
    <mergeCell ref="AD105:AE107"/>
    <mergeCell ref="AF105:AG107"/>
    <mergeCell ref="AH105:AI107"/>
    <mergeCell ref="AJ105:AK107"/>
    <mergeCell ref="AL105:AL107"/>
    <mergeCell ref="B105:B107"/>
    <mergeCell ref="C105:E105"/>
    <mergeCell ref="F105:I105"/>
    <mergeCell ref="J105:W107"/>
    <mergeCell ref="X105:Y107"/>
    <mergeCell ref="Z105:AA107"/>
    <mergeCell ref="P113:AB113"/>
    <mergeCell ref="AC113:AN113"/>
    <mergeCell ref="P114:AB114"/>
    <mergeCell ref="AC114:AN114"/>
    <mergeCell ref="AM105:AM107"/>
    <mergeCell ref="AN105:AN107"/>
    <mergeCell ref="A117:BG117"/>
    <mergeCell ref="BM118:BM120"/>
    <mergeCell ref="C119:R119"/>
    <mergeCell ref="BO116:BQ116"/>
    <mergeCell ref="B121:F121"/>
    <mergeCell ref="L121:P121"/>
    <mergeCell ref="Q121:R121"/>
    <mergeCell ref="Z125:AK125"/>
    <mergeCell ref="R127:W127"/>
    <mergeCell ref="D126:G126"/>
    <mergeCell ref="AB127:AK127"/>
    <mergeCell ref="BM127:BO128"/>
    <mergeCell ref="AB128:AC128"/>
    <mergeCell ref="AD128:AE128"/>
    <mergeCell ref="AF128:AG128"/>
    <mergeCell ref="AH128:AI128"/>
    <mergeCell ref="AJ128:AK128"/>
    <mergeCell ref="R131:W131"/>
    <mergeCell ref="R134:W134"/>
    <mergeCell ref="R135:W135"/>
    <mergeCell ref="AF133:AG134"/>
    <mergeCell ref="AH133:AI134"/>
    <mergeCell ref="AJ133:AK134"/>
    <mergeCell ref="AA135:AA136"/>
    <mergeCell ref="AB135:AC136"/>
    <mergeCell ref="AD135:AE136"/>
    <mergeCell ref="AF135:AG136"/>
    <mergeCell ref="AH135:AI136"/>
    <mergeCell ref="AJ135:AK136"/>
    <mergeCell ref="R136:W136"/>
    <mergeCell ref="AB133:AC134"/>
    <mergeCell ref="AD133:AE134"/>
    <mergeCell ref="A142:BG142"/>
    <mergeCell ref="D146:K146"/>
    <mergeCell ref="D147:K147"/>
    <mergeCell ref="L147:AG147"/>
    <mergeCell ref="AH147:AM147"/>
    <mergeCell ref="AO148:AQ150"/>
    <mergeCell ref="AR148:AU150"/>
    <mergeCell ref="E149:F149"/>
    <mergeCell ref="G149:K149"/>
    <mergeCell ref="E150:F150"/>
    <mergeCell ref="G150:K150"/>
    <mergeCell ref="D148:D150"/>
    <mergeCell ref="E148:F148"/>
    <mergeCell ref="G148:K148"/>
    <mergeCell ref="L148:AG150"/>
    <mergeCell ref="AH148:AM150"/>
    <mergeCell ref="AN148:AN150"/>
    <mergeCell ref="AO147:AQ147"/>
    <mergeCell ref="AR147:AU147"/>
    <mergeCell ref="AN154:AN156"/>
    <mergeCell ref="D157:D159"/>
    <mergeCell ref="E157:F157"/>
    <mergeCell ref="L157:AG159"/>
    <mergeCell ref="AH157:AM159"/>
    <mergeCell ref="AN157:AN159"/>
    <mergeCell ref="AO157:AQ159"/>
    <mergeCell ref="D151:D153"/>
    <mergeCell ref="E151:F151"/>
    <mergeCell ref="G151:K151"/>
    <mergeCell ref="L151:AG153"/>
    <mergeCell ref="E155:F155"/>
    <mergeCell ref="G155:K155"/>
    <mergeCell ref="E156:F156"/>
    <mergeCell ref="G156:K156"/>
    <mergeCell ref="D154:D156"/>
    <mergeCell ref="E154:F154"/>
    <mergeCell ref="G154:K154"/>
    <mergeCell ref="L154:AG156"/>
    <mergeCell ref="AH154:AM156"/>
    <mergeCell ref="AH151:AM153"/>
    <mergeCell ref="AO151:AQ153"/>
  </mergeCells>
  <conditionalFormatting sqref="AK13:AL13">
    <cfRule type="expression" dxfId="433" priority="61">
      <formula>$BN$188=1</formula>
    </cfRule>
  </conditionalFormatting>
  <conditionalFormatting sqref="G52:W52">
    <cfRule type="expression" dxfId="432" priority="60">
      <formula>$I$51&lt;&gt;""</formula>
    </cfRule>
  </conditionalFormatting>
  <conditionalFormatting sqref="D64">
    <cfRule type="expression" dxfId="431" priority="59">
      <formula>$AK$13&lt;&gt;1</formula>
    </cfRule>
  </conditionalFormatting>
  <conditionalFormatting sqref="B85:E85 B86:B96">
    <cfRule type="expression" dxfId="430" priority="58">
      <formula>$AK$13&lt;&gt;4</formula>
    </cfRule>
  </conditionalFormatting>
  <conditionalFormatting sqref="C100:E110">
    <cfRule type="expression" dxfId="429" priority="54">
      <formula>$AK$13&lt;&gt;4</formula>
    </cfRule>
  </conditionalFormatting>
  <conditionalFormatting sqref="F100:I110">
    <cfRule type="expression" dxfId="428" priority="52">
      <formula>$AK$13&lt;&gt;4</formula>
    </cfRule>
  </conditionalFormatting>
  <conditionalFormatting sqref="C86:E96">
    <cfRule type="expression" dxfId="427" priority="57">
      <formula>$AK$13&lt;&gt;4</formula>
    </cfRule>
  </conditionalFormatting>
  <conditionalFormatting sqref="F86:I96">
    <cfRule type="expression" dxfId="426" priority="56">
      <formula>$AK$13&lt;&gt;4</formula>
    </cfRule>
  </conditionalFormatting>
  <conditionalFormatting sqref="B99:E99 B100:B110">
    <cfRule type="expression" dxfId="425" priority="55">
      <formula>$AK$13&lt;&gt;4</formula>
    </cfRule>
  </conditionalFormatting>
  <conditionalFormatting sqref="F99:I99">
    <cfRule type="expression" dxfId="424" priority="53">
      <formula>$AK$13&lt;&gt;4</formula>
    </cfRule>
  </conditionalFormatting>
  <conditionalFormatting sqref="B98:I98">
    <cfRule type="expression" dxfId="423" priority="51">
      <formula>$AK$13&lt;&gt;4</formula>
    </cfRule>
  </conditionalFormatting>
  <conditionalFormatting sqref="G148:K159">
    <cfRule type="expression" dxfId="422" priority="49">
      <formula>$AK$13&lt;&gt;4</formula>
    </cfRule>
    <cfRule type="expression" dxfId="421" priority="50">
      <formula>$AK$13&lt;&gt;4</formula>
    </cfRule>
  </conditionalFormatting>
  <conditionalFormatting sqref="F85:I85">
    <cfRule type="expression" dxfId="420" priority="48">
      <formula>$AK$13&lt;&gt;4</formula>
    </cfRule>
  </conditionalFormatting>
  <conditionalFormatting sqref="D148:F148 D149:D159">
    <cfRule type="expression" dxfId="419" priority="47">
      <formula>$AK$13&lt;&gt;4</formula>
    </cfRule>
  </conditionalFormatting>
  <conditionalFormatting sqref="E149:F159">
    <cfRule type="expression" dxfId="418" priority="46">
      <formula>$AK$13&lt;&gt;4</formula>
    </cfRule>
  </conditionalFormatting>
  <conditionalFormatting sqref="D147:K147">
    <cfRule type="expression" dxfId="417" priority="45">
      <formula>$AK$13&lt;&gt;4</formula>
    </cfRule>
  </conditionalFormatting>
  <conditionalFormatting sqref="D145:K146">
    <cfRule type="expression" dxfId="416" priority="44">
      <formula>$AK$13&lt;&gt;4</formula>
    </cfRule>
  </conditionalFormatting>
  <conditionalFormatting sqref="L146">
    <cfRule type="expression" dxfId="415" priority="43">
      <formula>$AK$13&lt;&gt;4</formula>
    </cfRule>
  </conditionalFormatting>
  <conditionalFormatting sqref="AN55:AZ56">
    <cfRule type="expression" dxfId="414" priority="42">
      <formula>$AN$55="Extrema"</formula>
    </cfRule>
  </conditionalFormatting>
  <conditionalFormatting sqref="AN131:AZ132">
    <cfRule type="expression" dxfId="413" priority="38">
      <formula>$AN$131="Extrema"</formula>
    </cfRule>
  </conditionalFormatting>
  <conditionalFormatting sqref="I61:X61">
    <cfRule type="expression" dxfId="412" priority="34">
      <formula>$AK$13=1</formula>
    </cfRule>
  </conditionalFormatting>
  <conditionalFormatting sqref="B84:I84">
    <cfRule type="expression" dxfId="411" priority="24">
      <formula>$AK$13&lt;&gt;4</formula>
    </cfRule>
  </conditionalFormatting>
  <conditionalFormatting sqref="N75:Q75 W76">
    <cfRule type="expression" dxfId="410" priority="64">
      <formula>#REF!="X"</formula>
    </cfRule>
  </conditionalFormatting>
  <conditionalFormatting sqref="AP20:BE23">
    <cfRule type="expression" dxfId="409" priority="2">
      <formula>$AK$13&lt;&gt;4</formula>
    </cfRule>
  </conditionalFormatting>
  <conditionalFormatting sqref="AP21:AP23">
    <cfRule type="expression" dxfId="408" priority="1">
      <formula>$AK$13&lt;&gt;4</formula>
    </cfRule>
  </conditionalFormatting>
  <dataValidations count="45">
    <dataValidation type="list" allowBlank="1" showInputMessage="1" showErrorMessage="1" sqref="AN85:AN96 AN99:AN110" xr:uid="{CA830676-4556-4C30-A71C-510ACC003696}">
      <formula1>Pregunta9</formula1>
    </dataValidation>
    <dataValidation type="list" allowBlank="1" showInputMessage="1" showErrorMessage="1" sqref="W76:AF76" xr:uid="{A9A02363-1F79-411A-9E36-9A5C8D2D492F}">
      <formula1>Opciones_de_tratamiento</formula1>
    </dataValidation>
    <dataValidation type="list" allowBlank="1" showInputMessage="1" showErrorMessage="1" sqref="L166:AD168" xr:uid="{D4A13837-4F0E-4D4A-8045-36B29B7C989E}">
      <formula1>Mecanismos_de_deteccion</formula1>
    </dataValidation>
    <dataValidation type="list" allowBlank="1" showInputMessage="1" showErrorMessage="1" sqref="AL85:AL96 AL99:AL110" xr:uid="{A3173381-24B8-42B5-AFDA-3F60BE8DD11C}">
      <formula1>Pregunta8</formula1>
    </dataValidation>
    <dataValidation type="list" allowBlank="1" showInputMessage="1" showErrorMessage="1" sqref="AJ85:AK96 AJ99:AK110" xr:uid="{3E10D755-AEBA-4C16-907D-54103A155962}">
      <formula1>Pregunta7</formula1>
    </dataValidation>
    <dataValidation type="list" allowBlank="1" showInputMessage="1" showErrorMessage="1" sqref="AH85:AI96 AH99:AI110" xr:uid="{F060CA5E-EF3C-441C-AF5A-525647B1E94C}">
      <formula1>Pregunta6</formula1>
    </dataValidation>
    <dataValidation type="list" allowBlank="1" showInputMessage="1" showErrorMessage="1" sqref="AF85:AG96 AF99:AG110" xr:uid="{DA9B817F-57BA-4FF3-9392-9FF7B193ACE4}">
      <formula1>Pregunta5</formula1>
    </dataValidation>
    <dataValidation type="list" allowBlank="1" showInputMessage="1" showErrorMessage="1" sqref="AD85:AE96 AD99:AE110" xr:uid="{57902244-9A4C-43D6-A495-1DEC5481B150}">
      <formula1>Pregunta4</formula1>
    </dataValidation>
    <dataValidation type="list" allowBlank="1" showInputMessage="1" showErrorMessage="1" sqref="AB85:AC96 AB99:AC110" xr:uid="{67670D3E-C18D-4A25-89F8-E5560BC6BA49}">
      <formula1>Pregunta3</formula1>
    </dataValidation>
    <dataValidation type="list" allowBlank="1" showInputMessage="1" showErrorMessage="1" sqref="Z85:AA96 Z99:AA110" xr:uid="{B7C95D10-E0F5-4E5E-BD6A-193246AE1710}">
      <formula1>Pregunta2</formula1>
    </dataValidation>
    <dataValidation type="list" allowBlank="1" showInputMessage="1" showErrorMessage="1" sqref="X85:Y96 X99:Y110" xr:uid="{4D356B61-2BC7-4D55-8743-54DED796880D}">
      <formula1>Pregunta1</formula1>
    </dataValidation>
    <dataValidation type="list" allowBlank="1" showInputMessage="1" showErrorMessage="1" sqref="K6:BD6" xr:uid="{FDEFFB7B-4CF8-4ACE-8F87-7A52D90F6BFF}">
      <formula1>Proceso</formula1>
    </dataValidation>
    <dataValidation type="date" errorStyle="information" operator="greaterThan" allowBlank="1" showInputMessage="1" showErrorMessage="1" error="Debe ser formato dd/mm/aaaa" sqref="AV148:BC159" xr:uid="{93236621-B1C4-4CC4-97B3-E144BBF955C8}">
      <formula1>43510</formula1>
    </dataValidation>
    <dataValidation type="list" allowBlank="1" showInputMessage="1" showErrorMessage="1" sqref="G156:K156" xr:uid="{A419DEEC-2593-418D-BF86-E7FD54FAC1B5}">
      <formula1>INDIRECT($G$155)</formula1>
    </dataValidation>
    <dataValidation type="list" allowBlank="1" showInputMessage="1" showErrorMessage="1" sqref="G153:K153" xr:uid="{6BB41D80-FC6C-47A5-8307-AE49F14B549D}">
      <formula1>INDIRECT($G$152)</formula1>
    </dataValidation>
    <dataValidation type="list" allowBlank="1" showInputMessage="1" showErrorMessage="1" sqref="G150:K150" xr:uid="{2D6EE0B1-E474-45CF-9F5B-C0641E45614E}">
      <formula1>INDIRECT($G$149)</formula1>
    </dataValidation>
    <dataValidation type="list" allowBlank="1" showInputMessage="1" showErrorMessage="1" sqref="G149:K149" xr:uid="{1BC67F60-33A9-4FCF-9006-75968C459F92}">
      <formula1>INDIRECT($G$148)</formula1>
    </dataValidation>
    <dataValidation type="list" allowBlank="1" showInputMessage="1" showErrorMessage="1" sqref="F107:I107" xr:uid="{F275A3AC-32BB-4EB8-B801-DC910D364003}">
      <formula1>INDIRECT($F$106)</formula1>
    </dataValidation>
    <dataValidation type="list" allowBlank="1" showInputMessage="1" showErrorMessage="1" sqref="F106:I106" xr:uid="{845F5D2F-731E-4DBA-823F-7875B77CD641}">
      <formula1>INDIRECT($F$105)</formula1>
    </dataValidation>
    <dataValidation type="list" allowBlank="1" showInputMessage="1" showErrorMessage="1" sqref="F104:I104" xr:uid="{2DCF6AE5-C6E1-47EE-A306-F47BEE5B24D1}">
      <formula1>INDIRECT($F$103)</formula1>
    </dataValidation>
    <dataValidation type="list" allowBlank="1" showInputMessage="1" showErrorMessage="1" sqref="F103:I103" xr:uid="{B918E6A1-6964-4D9F-9E0C-4F18BFAF932A}">
      <formula1>INDIRECT($F$102)</formula1>
    </dataValidation>
    <dataValidation type="list" allowBlank="1" showInputMessage="1" showErrorMessage="1" sqref="F101:I101" xr:uid="{A1C5C588-9C46-433F-B9D9-C3247D142B60}">
      <formula1>INDIRECT($F$100)</formula1>
    </dataValidation>
    <dataValidation type="list" allowBlank="1" showInputMessage="1" showErrorMessage="1" sqref="F100:I100" xr:uid="{DD785D96-D541-407C-B0ED-D048C9F8758F}">
      <formula1>INDIRECT($F$99)</formula1>
    </dataValidation>
    <dataValidation type="list" allowBlank="1" showInputMessage="1" showErrorMessage="1" sqref="F93:I93" xr:uid="{10F5E196-1A48-4480-89DD-13702850E0A0}">
      <formula1>INDIRECT($F$92)</formula1>
    </dataValidation>
    <dataValidation type="list" allowBlank="1" showInputMessage="1" showErrorMessage="1" sqref="F92:I92" xr:uid="{212D8772-19AF-456E-8D63-D9D3B217354F}">
      <formula1>INDIRECT($F$91)</formula1>
    </dataValidation>
    <dataValidation type="list" allowBlank="1" showInputMessage="1" showErrorMessage="1" sqref="F90:I90" xr:uid="{1375ADD6-D53B-4B9B-B35F-7918B91D491B}">
      <formula1>INDIRECT($F$89)</formula1>
    </dataValidation>
    <dataValidation type="list" allowBlank="1" showInputMessage="1" showErrorMessage="1" sqref="F89:I89" xr:uid="{2C7B61D8-CEF5-43F4-BC9C-E019B8FFF08D}">
      <formula1>INDIRECT($F$88)</formula1>
    </dataValidation>
    <dataValidation type="list" allowBlank="1" showInputMessage="1" showErrorMessage="1" sqref="F87:I87" xr:uid="{3ACB9B42-162C-4906-9300-83DD3899E746}">
      <formula1>INDIRECT($F$86)</formula1>
    </dataValidation>
    <dataValidation type="list" allowBlank="1" showInputMessage="1" showErrorMessage="1" sqref="F86:I86" xr:uid="{B63833A1-DB72-46BF-924A-13E59CD6AEF6}">
      <formula1>INDIRECT($F$85)</formula1>
    </dataValidation>
    <dataValidation type="list" allowBlank="1" showInputMessage="1" showErrorMessage="1" sqref="G155 F88 F91 F94 G148 F108 H154 G151 F99 F102 F105 G157 F85:I85" xr:uid="{CD9D1DCD-56FA-4860-A658-EA4840C327DB}">
      <formula1>dominios</formula1>
    </dataValidation>
    <dataValidation operator="greaterThan" allowBlank="1" showInputMessage="1" showErrorMessage="1" sqref="BA160:BD161" xr:uid="{4B22AF6C-8DF9-4B22-A4D5-CC0721C3A5A3}"/>
    <dataValidation allowBlank="1" showInputMessage="1" showErrorMessage="1" prompt="Es una actividad del HACER del proceso en la que se debe ejercer un control para prevenir la materializacion de riesgo" sqref="D17:D18 BD19 BD17" xr:uid="{CD7E8C8D-3035-4AFB-BB5E-F29D692C2D9B}"/>
    <dataValidation type="list" allowBlank="1" showInputMessage="1" showErrorMessage="1" sqref="I51" xr:uid="{7C333270-7AC5-487C-98A8-A4E1D98B90CE}">
      <formula1>Probabilidad_factibilidad</formula1>
    </dataValidation>
    <dataValidation type="list" allowBlank="1" showInputMessage="1" showErrorMessage="1" sqref="AJ76" xr:uid="{B5FC7612-BDD0-4A32-9D73-6D6F8AD7209D}">
      <formula1>x</formula1>
    </dataValidation>
    <dataValidation type="list" allowBlank="1" showInputMessage="1" showErrorMessage="1" sqref="J20:L20" xr:uid="{A953834E-4454-4AEB-A036-90124DFCC8FB}">
      <formula1>Preposiciones</formula1>
    </dataValidation>
    <dataValidation type="list" allowBlank="1" showInputMessage="1" showErrorMessage="1" sqref="V13:AJ13" xr:uid="{EB8FF16D-538D-4A81-B8C6-BA10A044B5D6}">
      <formula1>Enfoque_riesgo</formula1>
    </dataValidation>
    <dataValidation type="list" allowBlank="1" showInputMessage="1" showErrorMessage="1" sqref="D33:I37 Y33:AH37" xr:uid="{E13D4071-1DD2-465D-B848-6FE913A906CC}">
      <formula1>IF($AK$13=5,Amenazas_datos_personales,IF($AK$13&lt;&gt;4,Agente_generador_internas,Amenaza))</formula1>
    </dataValidation>
    <dataValidation type="list" allowBlank="1" showInputMessage="1" showErrorMessage="1" sqref="G159:K159" xr:uid="{5BC8BE0D-7A0F-43E5-A576-E954F007A6EA}">
      <formula1>INDIRECT($G$158)</formula1>
    </dataValidation>
    <dataValidation type="list" allowBlank="1" showInputMessage="1" showErrorMessage="1" sqref="G158:K158" xr:uid="{AEE0A8A1-6412-4A8A-B8FF-7ACEF0690AA1}">
      <formula1>INDIRECT($G$157)</formula1>
    </dataValidation>
    <dataValidation type="list" allowBlank="1" showInputMessage="1" showErrorMessage="1" sqref="G152:K152" xr:uid="{80B6C55B-C7F1-4DA2-B033-A65520D2429F}">
      <formula1>INDIRECT($G$151)</formula1>
    </dataValidation>
    <dataValidation type="list" allowBlank="1" showInputMessage="1" showErrorMessage="1" sqref="H160:K161" xr:uid="{666265FB-DEFF-470F-AD8F-C0C837613DAF}">
      <formula1>INDIRECT($F$158)</formula1>
    </dataValidation>
    <dataValidation type="list" allowBlank="1" showInputMessage="1" showErrorMessage="1" sqref="F110:I110" xr:uid="{CC74403F-5103-49FF-B7D6-40E0880E73E8}">
      <formula1>INDIRECT($F$109)</formula1>
    </dataValidation>
    <dataValidation type="list" allowBlank="1" showInputMessage="1" showErrorMessage="1" sqref="F109:I109" xr:uid="{9FDBEB4F-23AD-4CE8-84F4-DEAE157FB9EF}">
      <formula1>INDIRECT($F$108)</formula1>
    </dataValidation>
    <dataValidation type="list" allowBlank="1" showInputMessage="1" showErrorMessage="1" sqref="F96:I96" xr:uid="{26F6B06B-9906-4994-A7EA-D9E5AA12A6D9}">
      <formula1>INDIRECT($F$95)</formula1>
    </dataValidation>
    <dataValidation type="list" allowBlank="1" showInputMessage="1" showErrorMessage="1" sqref="F95:I95" xr:uid="{6EAB86E1-CD5A-4F1D-88E3-6542F6F21EDE}">
      <formula1>INDIRECT($F$94)</formula1>
    </dataValidation>
  </dataValidations>
  <hyperlinks>
    <hyperlink ref="I60:T60" location="Enc_Imp_Corrupción!D4" display="Enc_Imp_Corrupción!D4" xr:uid="{4843A84B-9747-46C6-8A40-192FBB288595}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9" orientation="portrait" horizontalDpi="4294967294" verticalDpi="4294967294" r:id="rId1"/>
  <headerFooter>
    <oddFooter>&amp;R&amp;"Arial Narrow,Normal"&amp;7SC01-F07 Vr6 (2020-11-17)</oddFooter>
  </headerFooter>
  <rowBreaks count="1" manualBreakCount="1">
    <brk id="139" max="5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DC01E90A-36A7-4D1E-9CBB-A35C54C1ED73}">
            <xm:f>$AN$55=Datos!$U$5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FB3D5BD2-E248-4826-933A-275B870541A3}">
            <xm:f>$AN$55=Datos!$U$4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41" id="{C3CA8BAC-2705-4E71-A90B-91D9E34B2CA2}">
            <xm:f>$AN$55=Datos!$U$3</xm:f>
            <x14:dxf>
              <fill>
                <patternFill>
                  <bgColor rgb="FFFFC000"/>
                </patternFill>
              </fill>
            </x14:dxf>
          </x14:cfRule>
          <xm:sqref>AN55:AZ56</xm:sqref>
        </x14:conditionalFormatting>
        <x14:conditionalFormatting xmlns:xm="http://schemas.microsoft.com/office/excel/2006/main">
          <x14:cfRule type="expression" priority="35" id="{FB904D6E-C928-4E77-9792-10061739955B}">
            <xm:f>$AN$131=Datos!$U$5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333B871E-167A-4925-86CB-DA2215F96B2D}">
            <xm:f>$AN$131=Datos!$U$4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7" id="{1A510750-DB0A-4471-BABE-500580181252}">
            <xm:f>$AN$131=Datos!$U$3</xm:f>
            <x14:dxf>
              <fill>
                <patternFill>
                  <bgColor rgb="FFFFC000"/>
                </patternFill>
              </fill>
            </x14:dxf>
          </x14:cfRule>
          <xm:sqref>AN131:AZ132</xm:sqref>
        </x14:conditionalFormatting>
        <x14:conditionalFormatting xmlns:xm="http://schemas.microsoft.com/office/excel/2006/main">
          <x14:cfRule type="containsText" priority="31" operator="containsText" id="{91F0DCED-4998-419F-B178-56ADE013B124}">
            <xm:f>NOT(ISERROR(SEARCH(Datos!$AR$4,AO85)))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2" operator="containsText" id="{0E2C508B-0621-45A2-9466-C9A8EA988A53}">
            <xm:f>NOT(ISERROR(SEARCH(Datos!$AR$3,AO85)))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3" operator="containsText" id="{8C20CDDF-5AAE-442E-9F9D-29E47FE570BA}">
            <xm:f>NOT(ISERROR(SEARCH(Datos!$AR$2,AO85)))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AO85:AP90 AO91:AO96</xm:sqref>
        </x14:conditionalFormatting>
        <x14:conditionalFormatting xmlns:xm="http://schemas.microsoft.com/office/excel/2006/main">
          <x14:cfRule type="containsText" priority="28" operator="containsText" id="{74C94D0C-14CD-43BA-B290-494628AF5F83}">
            <xm:f>NOT(ISERROR(SEARCH(Datos!$AR$4,AM85)))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9" operator="containsText" id="{06BE5042-78E3-48D2-BF27-93EC91D6B16D}">
            <xm:f>NOT(ISERROR(SEARCH(Datos!$AR$3,AM85)))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0" operator="containsText" id="{37401446-BF65-48BF-94E5-93723109AFCF}">
            <xm:f>NOT(ISERROR(SEARCH(Datos!$AR$2,AM85)))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AM85:AM96</xm:sqref>
        </x14:conditionalFormatting>
        <x14:conditionalFormatting xmlns:xm="http://schemas.microsoft.com/office/excel/2006/main">
          <x14:cfRule type="containsText" priority="25" operator="containsText" id="{72489349-E4A3-4FFB-8232-181D59DCB834}">
            <xm:f>NOT(ISERROR(SEARCH(Datos!$AR$4,AQ85)))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6" operator="containsText" id="{29F84FE0-7FB0-4B5A-BD13-88F9CE37837D}">
            <xm:f>NOT(ISERROR(SEARCH(Datos!$AR$3,AQ85)))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7" operator="containsText" id="{10151D29-E528-430D-9551-E8571BD52357}">
            <xm:f>NOT(ISERROR(SEARCH(Datos!$AR$2,AQ85)))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AQ85</xm:sqref>
        </x14:conditionalFormatting>
        <x14:conditionalFormatting xmlns:xm="http://schemas.microsoft.com/office/excel/2006/main">
          <x14:cfRule type="expression" priority="62" id="{37FC3491-AB8C-4AF1-8449-E9AEF4DB4EA1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BA161 BA147:BC147 AV147:AY147 AR147</xm:sqref>
        </x14:conditionalFormatting>
        <x14:conditionalFormatting xmlns:xm="http://schemas.microsoft.com/office/excel/2006/main">
          <x14:cfRule type="expression" priority="63" id="{CCD8B8A1-6B2A-48A8-B41C-B2B40ADAF506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AW161</xm:sqref>
        </x14:conditionalFormatting>
        <x14:conditionalFormatting xmlns:xm="http://schemas.microsoft.com/office/excel/2006/main">
          <x14:cfRule type="containsText" priority="21" operator="containsText" id="{13005233-76A3-49A6-88AD-AD92BBBB9101}">
            <xm:f>NOT(ISERROR(SEARCH(Datos!$AR$4,P114)))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2" operator="containsText" id="{3A221724-1FDB-4475-B234-C97B47046336}">
            <xm:f>NOT(ISERROR(SEARCH(Datos!$AR$3,P114)))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97C26AB1-8E34-4393-A54A-BFBF29A39C7B}">
            <xm:f>NOT(ISERROR(SEARCH(Datos!$AR$2,P114)))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ontainsText" priority="18" operator="containsText" id="{387363EF-3A28-4CF6-A559-8CA5A72A909D}">
            <xm:f>NOT(ISERROR(SEARCH(Datos!$AR$4,AC114)))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9" operator="containsText" id="{4F8D3FEE-D47C-4BC6-8A06-4C9130609080}">
            <xm:f>NOT(ISERROR(SEARCH(Datos!$AR$3,AC114)))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42280FF9-B860-44C3-9E4C-0208A7EC2B7E}">
            <xm:f>NOT(ISERROR(SEARCH(Datos!$AR$2,AC114)))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AC114</xm:sqref>
        </x14:conditionalFormatting>
        <x14:conditionalFormatting xmlns:xm="http://schemas.microsoft.com/office/excel/2006/main">
          <x14:cfRule type="containsText" priority="15" operator="containsText" id="{AB6846F6-832A-4D19-A2A7-7F41C989033C}">
            <xm:f>NOT(ISERROR(SEARCH(Datos!$AR$4,AP91)))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6" operator="containsText" id="{E660B6BA-A896-4AC0-8067-CF61727F4B93}">
            <xm:f>NOT(ISERROR(SEARCH(Datos!$AR$3,AP91)))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7" operator="containsText" id="{C7B1C806-7738-40CD-A91B-22632381D4A8}">
            <xm:f>NOT(ISERROR(SEARCH(Datos!$AR$2,AP91)))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AP91:AP96</xm:sqref>
        </x14:conditionalFormatting>
        <x14:conditionalFormatting xmlns:xm="http://schemas.microsoft.com/office/excel/2006/main">
          <x14:cfRule type="containsText" priority="12" operator="containsText" id="{42563E89-9DC2-4784-89D4-4440D1752E62}">
            <xm:f>NOT(ISERROR(SEARCH(Datos!$AR$4,AO99)))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3" operator="containsText" id="{C9D38209-8E9E-42B5-B56F-DCBCB8208FF1}">
            <xm:f>NOT(ISERROR(SEARCH(Datos!$AR$3,AO99)))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8C24B96E-D724-46EF-92A0-30755DADE0A4}">
            <xm:f>NOT(ISERROR(SEARCH(Datos!$AR$2,AO99)))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AO99:AP104 AO105:AO110</xm:sqref>
        </x14:conditionalFormatting>
        <x14:conditionalFormatting xmlns:xm="http://schemas.microsoft.com/office/excel/2006/main">
          <x14:cfRule type="containsText" priority="9" operator="containsText" id="{8FCA6434-DE40-4FED-B18F-58F3B47AABB5}">
            <xm:f>NOT(ISERROR(SEARCH(Datos!$AR$4,AM99)))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0" operator="containsText" id="{F99FE641-A068-4E50-8199-2C224D10AD9F}">
            <xm:f>NOT(ISERROR(SEARCH(Datos!$AR$3,AM99)))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1" operator="containsText" id="{C3EDF69E-0769-4D64-8DF5-C6AACD37B6AD}">
            <xm:f>NOT(ISERROR(SEARCH(Datos!$AR$2,AM99)))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AM99:AM110</xm:sqref>
        </x14:conditionalFormatting>
        <x14:conditionalFormatting xmlns:xm="http://schemas.microsoft.com/office/excel/2006/main">
          <x14:cfRule type="containsText" priority="6" operator="containsText" id="{81259290-19C0-46C9-B84D-F0AE894C2E6C}">
            <xm:f>NOT(ISERROR(SEARCH(Datos!$AR$4,AQ99)))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7" operator="containsText" id="{CD01501B-FB40-43A0-ABBB-F81FD21385E4}">
            <xm:f>NOT(ISERROR(SEARCH(Datos!$AR$3,AQ99)))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F9933597-1A48-4DB9-9512-6730AF1F82CF}">
            <xm:f>NOT(ISERROR(SEARCH(Datos!$AR$2,AQ99)))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AQ99</xm:sqref>
        </x14:conditionalFormatting>
        <x14:conditionalFormatting xmlns:xm="http://schemas.microsoft.com/office/excel/2006/main">
          <x14:cfRule type="containsText" priority="3" operator="containsText" id="{73BA2DAA-DACE-4103-8A01-BCD52D61169F}">
            <xm:f>NOT(ISERROR(SEARCH(Datos!$AR$4,AP105)))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id="{DD9AF830-EB92-4F09-892E-5ABB04CD05C8}">
            <xm:f>NOT(ISERROR(SEARCH(Datos!$AR$3,AP105)))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C12E5F6D-97FF-43A6-A8A5-728B7AE66920}">
            <xm:f>NOT(ISERROR(SEARCH(Datos!$AR$2,AP105)))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AP105:AP110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3B504A7-66FF-4408-9B25-CFD1B3ABAE8D}">
          <x14:formula1>
            <xm:f>IF($J99&lt;&gt;"",Datos!$AG$2:$AG$6)</xm:f>
          </x14:formula1>
          <xm:sqref>AR99:BD110</xm:sqref>
        </x14:dataValidation>
        <x14:dataValidation type="list" allowBlank="1" showInputMessage="1" showErrorMessage="1" xr:uid="{DA6F7BAE-3CBD-45BF-91FE-3E87B689F3BA}">
          <x14:formula1>
            <xm:f>IF(AK$13=1,Datos!$AC$2:$AC$3,IF(AK$13=2,Categoría_ambiental,IF(AK13=3, Clase_riesgo,IF(AK$13=4, V13, IF(AK$13=5,Categoriadatos)))))</xm:f>
          </x14:formula1>
          <xm:sqref>AO28:BC28</xm:sqref>
        </x14:dataValidation>
        <x14:dataValidation type="list" allowBlank="1" showInputMessage="1" showErrorMessage="1" xr:uid="{32EE58D5-67CC-4F38-A740-BE525932D42A}">
          <x14:formula1>
            <xm:f>IF(AM13=1,Categoría_corrupción,IF(AM13=2,Categoría_ambiental,IF(AM13=3, Categoría_gestión_procesos,IF(AM13=5,Datos!$AH$2,IF(AM13=4, Categoría_seguridad_información)))))</xm:f>
          </x14:formula1>
          <xm:sqref>E20:G20</xm:sqref>
        </x14:dataValidation>
        <x14:dataValidation type="list" allowBlank="1" showInputMessage="1" showErrorMessage="1" xr:uid="{5F96728C-81DE-4453-AAC1-8374D7194DFF}">
          <x14:formula1>
            <xm:f>IF(AK13=1,Categoría_corrupción,IF(AK13=2,Categoría_ambiental,IF(AK13=3, Categoría_gestión_procesos,IF(AK13=5,Datos!$AH$2,IF(AK13=4, Categoría_seguridad_información)))))</xm:f>
          </x14:formula1>
          <xm:sqref>D20</xm:sqref>
        </x14:dataValidation>
        <x14:dataValidation type="list" allowBlank="1" showInputMessage="1" showErrorMessage="1" xr:uid="{BBCA3B5D-FEE7-4BD3-AB87-316D134D84BB}">
          <x14:formula1>
            <xm:f>IF(AQ13=1,Categoría_corrupción,IF(AQ13=2,Categoría_ambiental,IF(AQ13=3, Categoría_gestión_procesos,IF(AQ13=5,Datos!$AH$2,IF(AQ13=4, Categoría_seguridad_información)))))</xm:f>
          </x14:formula1>
          <xm:sqref>H20</xm:sqref>
        </x14:dataValidation>
        <x14:dataValidation type="list" allowBlank="1" showInputMessage="1" showErrorMessage="1" xr:uid="{CC3B601D-AC4C-441C-B855-A48E56214E5A}">
          <x14:formula1>
            <xm:f>IF(AK13=1,"",Datos!$P$2:$P$6)</xm:f>
          </x14:formula1>
          <xm:sqref>I61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CE197"/>
  <sheetViews>
    <sheetView showGridLines="0" view="pageBreakPreview" topLeftCell="C1" zoomScale="70" zoomScaleNormal="75" zoomScaleSheetLayoutView="70" zoomScalePageLayoutView="70" workbookViewId="0">
      <selection activeCell="J67" sqref="J67"/>
    </sheetView>
  </sheetViews>
  <sheetFormatPr baseColWidth="10" defaultColWidth="11.5703125" defaultRowHeight="15"/>
  <cols>
    <col min="1" max="1" width="2.85546875" style="160" hidden="1" customWidth="1"/>
    <col min="2" max="2" width="2.42578125" style="160" hidden="1" customWidth="1"/>
    <col min="3" max="3" width="3.85546875" style="160" customWidth="1"/>
    <col min="4" max="4" width="2.28515625" style="160" customWidth="1"/>
    <col min="5" max="5" width="24" style="160" bestFit="1" customWidth="1"/>
    <col min="6" max="6" width="9.7109375" style="160" customWidth="1"/>
    <col min="7" max="7" width="2.42578125" style="160" bestFit="1" customWidth="1"/>
    <col min="8" max="8" width="10.85546875" style="160" customWidth="1"/>
    <col min="9" max="9" width="13.140625" style="160" customWidth="1"/>
    <col min="10" max="10" width="9.5703125" style="160" customWidth="1"/>
    <col min="11" max="11" width="5" style="160" customWidth="1"/>
    <col min="12" max="12" width="3.28515625" style="160" customWidth="1"/>
    <col min="13" max="15" width="4.7109375" style="160" customWidth="1"/>
    <col min="16" max="16" width="2.7109375" style="160" customWidth="1"/>
    <col min="17" max="18" width="5.28515625" style="160" customWidth="1"/>
    <col min="19" max="19" width="3.7109375" style="160" customWidth="1"/>
    <col min="20" max="20" width="2.7109375" style="160" customWidth="1"/>
    <col min="21" max="21" width="4.28515625" style="160" customWidth="1"/>
    <col min="22" max="22" width="3.7109375" style="160" customWidth="1"/>
    <col min="23" max="23" width="2.7109375" style="160" customWidth="1"/>
    <col min="24" max="24" width="5.140625" style="160" customWidth="1"/>
    <col min="25" max="25" width="4.42578125" style="160" customWidth="1"/>
    <col min="26" max="26" width="4.140625" style="160" customWidth="1"/>
    <col min="27" max="27" width="4.42578125" style="160" customWidth="1"/>
    <col min="28" max="28" width="6" style="160" customWidth="1"/>
    <col min="29" max="29" width="3" style="160" customWidth="1"/>
    <col min="30" max="30" width="2.7109375" style="160" customWidth="1"/>
    <col min="31" max="31" width="9" style="160" customWidth="1"/>
    <col min="32" max="32" width="3.85546875" style="160" customWidth="1"/>
    <col min="33" max="33" width="5.28515625" style="160" customWidth="1"/>
    <col min="34" max="34" width="5.7109375" style="160" customWidth="1"/>
    <col min="35" max="35" width="4.85546875" style="160" customWidth="1"/>
    <col min="36" max="36" width="9.5703125" style="160" customWidth="1"/>
    <col min="37" max="37" width="2.42578125" style="160" bestFit="1" customWidth="1"/>
    <col min="38" max="38" width="8.5703125" style="160" bestFit="1" customWidth="1"/>
    <col min="39" max="39" width="4.140625" style="160" customWidth="1"/>
    <col min="40" max="40" width="10.7109375" style="160" customWidth="1"/>
    <col min="41" max="42" width="3.5703125" style="160" bestFit="1" customWidth="1"/>
    <col min="43" max="43" width="6" style="160" bestFit="1" customWidth="1"/>
    <col min="44" max="45" width="4" style="160" customWidth="1"/>
    <col min="46" max="46" width="2" style="160" customWidth="1"/>
    <col min="47" max="47" width="7" style="160" customWidth="1"/>
    <col min="48" max="48" width="0.42578125" style="160" customWidth="1"/>
    <col min="49" max="49" width="1" style="160" customWidth="1"/>
    <col min="50" max="50" width="2.28515625" style="160" customWidth="1"/>
    <col min="51" max="51" width="1.7109375" style="160" customWidth="1"/>
    <col min="52" max="52" width="1.85546875" style="160" customWidth="1"/>
    <col min="53" max="53" width="1.42578125" style="160" customWidth="1"/>
    <col min="54" max="54" width="2.7109375" style="160" customWidth="1"/>
    <col min="55" max="55" width="2.28515625" style="160" customWidth="1"/>
    <col min="56" max="56" width="0.7109375" style="160" customWidth="1"/>
    <col min="57" max="57" width="2" style="160" customWidth="1"/>
    <col min="58" max="58" width="2.7109375" style="160" customWidth="1"/>
    <col min="59" max="59" width="0.7109375" style="160" customWidth="1"/>
    <col min="60" max="60" width="6.5703125" style="160" customWidth="1"/>
    <col min="61" max="61" width="3" style="160" customWidth="1"/>
    <col min="62" max="62" width="4.85546875" style="160" customWidth="1"/>
    <col min="63" max="64" width="3.7109375" style="160" customWidth="1"/>
    <col min="65" max="65" width="15.42578125" style="160" bestFit="1" customWidth="1"/>
    <col min="66" max="66" width="16.140625" style="160" bestFit="1" customWidth="1"/>
    <col min="67" max="67" width="10.5703125" style="160" bestFit="1" customWidth="1"/>
    <col min="68" max="68" width="13.28515625" style="160" bestFit="1" customWidth="1"/>
    <col min="69" max="69" width="9.7109375" style="160" bestFit="1" customWidth="1"/>
    <col min="70" max="70" width="11.140625" style="160" bestFit="1" customWidth="1"/>
    <col min="71" max="71" width="15" style="160" bestFit="1" customWidth="1"/>
    <col min="72" max="72" width="3.5703125" style="160" bestFit="1" customWidth="1"/>
    <col min="73" max="73" width="10" style="160" bestFit="1" customWidth="1"/>
    <col min="74" max="75" width="3.7109375" style="160" bestFit="1" customWidth="1"/>
    <col min="76" max="76" width="12.85546875" style="160" bestFit="1" customWidth="1"/>
    <col min="77" max="77" width="11.5703125" style="160" customWidth="1"/>
    <col min="78" max="78" width="1.85546875" style="160" bestFit="1" customWidth="1"/>
    <col min="79" max="83" width="11.5703125" style="160" customWidth="1"/>
    <col min="84" max="16384" width="11.5703125" style="160"/>
  </cols>
  <sheetData>
    <row r="1" spans="1:59" ht="15.6" customHeight="1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  <c r="P1" s="524" t="s">
        <v>463</v>
      </c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5"/>
      <c r="BF1" s="525"/>
      <c r="BG1" s="526"/>
    </row>
    <row r="2" spans="1:59" ht="15.6" customHeight="1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7"/>
      <c r="P2" s="527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9"/>
    </row>
    <row r="3" spans="1:59" ht="15.6" customHeigh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  <c r="P3" s="527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9"/>
    </row>
    <row r="4" spans="1:59" ht="23.25" customHeight="1" thickBot="1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0"/>
      <c r="P4" s="530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2"/>
    </row>
    <row r="5" spans="1:59" ht="15.6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3"/>
    </row>
    <row r="6" spans="1:59" ht="31.15" customHeight="1">
      <c r="A6" s="161"/>
      <c r="B6" s="162"/>
      <c r="C6" s="8"/>
      <c r="D6" s="474" t="s">
        <v>4</v>
      </c>
      <c r="E6" s="474"/>
      <c r="F6" s="474"/>
      <c r="G6" s="474"/>
      <c r="H6" s="162"/>
      <c r="I6" s="162"/>
      <c r="J6" s="8"/>
      <c r="K6" s="431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3"/>
      <c r="BE6" s="162"/>
      <c r="BF6" s="162"/>
      <c r="BG6" s="163"/>
    </row>
    <row r="7" spans="1:59" ht="11.45" customHeight="1">
      <c r="A7" s="161"/>
      <c r="B7" s="162"/>
      <c r="C7" s="8"/>
      <c r="D7" s="8"/>
      <c r="E7" s="8"/>
      <c r="F7" s="8"/>
      <c r="G7" s="162"/>
      <c r="H7" s="8"/>
      <c r="I7" s="8"/>
      <c r="J7" s="8"/>
      <c r="K7" s="162"/>
      <c r="L7" s="162"/>
      <c r="M7" s="162"/>
      <c r="N7" s="162"/>
      <c r="O7" s="8"/>
      <c r="P7" s="350"/>
      <c r="Q7" s="350"/>
      <c r="R7" s="350"/>
      <c r="S7" s="350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3"/>
    </row>
    <row r="8" spans="1:59" ht="31.15" customHeight="1">
      <c r="A8" s="161"/>
      <c r="B8" s="162"/>
      <c r="C8" s="8"/>
      <c r="D8" s="474" t="s">
        <v>462</v>
      </c>
      <c r="E8" s="474"/>
      <c r="F8" s="474"/>
      <c r="G8" s="474"/>
      <c r="H8" s="162"/>
      <c r="I8" s="162"/>
      <c r="J8" s="10"/>
      <c r="K8" s="431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3"/>
      <c r="BE8" s="162"/>
      <c r="BF8" s="162"/>
      <c r="BG8" s="163"/>
    </row>
    <row r="9" spans="1:59" ht="11.45" customHeight="1">
      <c r="A9" s="161"/>
      <c r="B9" s="162"/>
      <c r="C9" s="8"/>
      <c r="D9" s="350"/>
      <c r="E9" s="350"/>
      <c r="F9" s="350"/>
      <c r="G9" s="350"/>
      <c r="H9" s="162"/>
      <c r="I9" s="162"/>
      <c r="J9" s="10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162"/>
      <c r="BF9" s="162"/>
      <c r="BG9" s="163"/>
    </row>
    <row r="10" spans="1:59" ht="33.75" customHeight="1">
      <c r="A10" s="161"/>
      <c r="B10" s="162"/>
      <c r="C10" s="8"/>
      <c r="D10" s="474" t="s">
        <v>241</v>
      </c>
      <c r="E10" s="474"/>
      <c r="F10" s="474"/>
      <c r="G10" s="474"/>
      <c r="H10" s="474"/>
      <c r="I10" s="474"/>
      <c r="J10" s="10"/>
      <c r="K10" s="431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3"/>
      <c r="AM10" s="10"/>
      <c r="AN10" s="381" t="s">
        <v>785</v>
      </c>
      <c r="AO10" s="381"/>
      <c r="AP10" s="381"/>
      <c r="AQ10" s="381"/>
      <c r="AR10" s="10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162"/>
      <c r="BF10" s="162"/>
      <c r="BG10" s="163"/>
    </row>
    <row r="11" spans="1:59" ht="15.75" customHeight="1">
      <c r="A11" s="161"/>
      <c r="B11" s="162"/>
      <c r="C11" s="8"/>
      <c r="D11" s="8"/>
      <c r="E11" s="8"/>
      <c r="F11" s="350"/>
      <c r="G11" s="350"/>
      <c r="H11" s="350"/>
      <c r="I11" s="350"/>
      <c r="J11" s="10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496" t="s">
        <v>3</v>
      </c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162"/>
      <c r="BG11" s="163"/>
    </row>
    <row r="12" spans="1:59" ht="15.75">
      <c r="A12" s="161"/>
      <c r="B12" s="162"/>
      <c r="C12" s="8"/>
      <c r="D12" s="8"/>
      <c r="E12" s="8"/>
      <c r="F12" s="350"/>
      <c r="G12" s="350"/>
      <c r="H12" s="350"/>
      <c r="I12" s="350"/>
      <c r="J12" s="10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62"/>
      <c r="BG12" s="163"/>
    </row>
    <row r="13" spans="1:59" ht="31.15" customHeight="1">
      <c r="A13" s="161"/>
      <c r="B13" s="162"/>
      <c r="C13" s="8"/>
      <c r="D13" s="162"/>
      <c r="E13" s="12"/>
      <c r="F13" s="12"/>
      <c r="G13" s="12"/>
      <c r="H13" s="12"/>
      <c r="I13" s="12"/>
      <c r="J13" s="12"/>
      <c r="K13" s="162"/>
      <c r="L13" s="12"/>
      <c r="M13" s="434" t="s">
        <v>36</v>
      </c>
      <c r="N13" s="434"/>
      <c r="O13" s="434"/>
      <c r="P13" s="434"/>
      <c r="Q13" s="434"/>
      <c r="R13" s="434"/>
      <c r="S13" s="434"/>
      <c r="T13" s="434"/>
      <c r="U13" s="12"/>
      <c r="V13" s="431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3"/>
      <c r="AK13" s="280">
        <f>IF(V13=Datos!B2,1,IF(V13=Datos!B3,5,IF(V13=Datos!B4,3,IF(V13=Datos!B5,4,IF(V13=Datos!B6,5,"")))))</f>
        <v>5</v>
      </c>
      <c r="AL13" s="280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353"/>
      <c r="AX13" s="353"/>
      <c r="AY13" s="353"/>
      <c r="AZ13" s="353"/>
      <c r="BA13" s="353"/>
      <c r="BB13" s="353"/>
      <c r="BC13" s="353"/>
      <c r="BD13" s="353"/>
      <c r="BE13" s="162"/>
      <c r="BF13" s="162"/>
      <c r="BG13" s="163"/>
    </row>
    <row r="14" spans="1:59" ht="15.6" customHeight="1" thickBot="1">
      <c r="A14" s="158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</row>
    <row r="15" spans="1:59" ht="32.450000000000003" customHeight="1" thickBot="1">
      <c r="A15" s="389" t="s">
        <v>5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1"/>
    </row>
    <row r="16" spans="1:59" ht="24.75" customHeight="1">
      <c r="A16" s="347"/>
      <c r="B16" s="348"/>
      <c r="C16" s="348"/>
      <c r="D16" s="494" t="s">
        <v>242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162"/>
      <c r="BG16" s="163"/>
    </row>
    <row r="17" spans="1:60" ht="27" customHeight="1">
      <c r="A17" s="347"/>
      <c r="B17" s="348"/>
      <c r="C17" s="348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109"/>
      <c r="BE17" s="162"/>
      <c r="BF17" s="162"/>
      <c r="BG17" s="163"/>
    </row>
    <row r="18" spans="1:60" s="192" customFormat="1" ht="27" customHeight="1">
      <c r="A18" s="152"/>
      <c r="B18" s="150"/>
      <c r="C18" s="15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BG18" s="165"/>
    </row>
    <row r="19" spans="1:60" ht="36" customHeight="1">
      <c r="A19" s="161"/>
      <c r="B19" s="13"/>
      <c r="C19" s="13"/>
      <c r="D19" s="495" t="s">
        <v>787</v>
      </c>
      <c r="E19" s="495"/>
      <c r="F19" s="495"/>
      <c r="G19" s="495"/>
      <c r="H19" s="495"/>
      <c r="I19" s="492" t="s">
        <v>786</v>
      </c>
      <c r="J19" s="492"/>
      <c r="K19" s="492"/>
      <c r="L19" s="492"/>
      <c r="M19" s="492"/>
      <c r="N19" s="492"/>
      <c r="O19" s="436" t="s">
        <v>21</v>
      </c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349"/>
      <c r="AM19" s="113"/>
      <c r="AN19" s="113"/>
      <c r="AO19" s="436" t="str">
        <f>IF(AK13=4,"Liste los activos de información afectados","")</f>
        <v/>
      </c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163"/>
    </row>
    <row r="20" spans="1:60" s="164" customFormat="1" ht="26.25" customHeight="1">
      <c r="A20" s="166"/>
      <c r="D20" s="435"/>
      <c r="E20" s="435"/>
      <c r="F20" s="435"/>
      <c r="G20" s="435"/>
      <c r="H20" s="435"/>
      <c r="I20" s="109"/>
      <c r="J20" s="435"/>
      <c r="K20" s="435"/>
      <c r="L20" s="435"/>
      <c r="M20" s="109"/>
      <c r="N20" s="109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16"/>
      <c r="BE20" s="114"/>
      <c r="BF20" s="114"/>
      <c r="BG20" s="115"/>
      <c r="BH20" s="160"/>
    </row>
    <row r="21" spans="1:60" ht="19.5" customHeight="1">
      <c r="A21" s="161"/>
      <c r="B21" s="167"/>
      <c r="C21" s="167"/>
      <c r="D21" s="111"/>
      <c r="E21" s="111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162"/>
      <c r="BE21" s="162"/>
      <c r="BF21" s="162"/>
      <c r="BG21" s="163"/>
    </row>
    <row r="22" spans="1:60" ht="15.6" customHeight="1">
      <c r="A22" s="161"/>
      <c r="B22" s="167"/>
      <c r="C22" s="167"/>
      <c r="D22" s="111"/>
      <c r="E22" s="111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162"/>
      <c r="BE22" s="162"/>
      <c r="BF22" s="162"/>
      <c r="BG22" s="163"/>
    </row>
    <row r="23" spans="1:60" ht="15" customHeight="1">
      <c r="A23" s="161"/>
      <c r="B23" s="167"/>
      <c r="C23" s="167"/>
      <c r="D23" s="111"/>
      <c r="E23" s="111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162"/>
      <c r="BE23" s="162"/>
      <c r="BF23" s="162"/>
      <c r="BG23" s="163"/>
    </row>
    <row r="24" spans="1:60" ht="15.6" customHeight="1">
      <c r="A24" s="161"/>
      <c r="B24" s="167"/>
      <c r="C24" s="167"/>
      <c r="D24" s="493" t="s">
        <v>35</v>
      </c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162"/>
      <c r="BG24" s="163"/>
    </row>
    <row r="25" spans="1:60" ht="31.9" customHeight="1">
      <c r="A25" s="161"/>
      <c r="B25" s="167"/>
      <c r="C25" s="167"/>
      <c r="D25" s="501" t="str">
        <f>CONCATENATE(D20," ",J20," ",O20)</f>
        <v xml:space="preserve">  </v>
      </c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14"/>
      <c r="BE25" s="162"/>
      <c r="BF25" s="162"/>
      <c r="BG25" s="163"/>
    </row>
    <row r="26" spans="1:60" ht="15" customHeight="1">
      <c r="A26" s="161"/>
      <c r="B26" s="162"/>
      <c r="C26" s="162"/>
      <c r="D26" s="162"/>
      <c r="E26" s="167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62"/>
      <c r="BC26" s="162"/>
      <c r="BD26" s="162"/>
      <c r="BE26" s="162"/>
      <c r="BF26" s="162"/>
      <c r="BG26" s="163"/>
    </row>
    <row r="27" spans="1:60" ht="15" customHeight="1">
      <c r="A27" s="161"/>
      <c r="B27" s="162"/>
      <c r="C27" s="162"/>
      <c r="D27" s="497" t="s">
        <v>345</v>
      </c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15"/>
      <c r="AO27" s="498" t="s">
        <v>789</v>
      </c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15"/>
      <c r="BE27" s="162"/>
      <c r="BF27" s="162"/>
      <c r="BG27" s="163"/>
    </row>
    <row r="28" spans="1:60" ht="31.15" customHeight="1">
      <c r="A28" s="161"/>
      <c r="B28" s="162"/>
      <c r="C28" s="162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162"/>
      <c r="BE28" s="162"/>
      <c r="BF28" s="162"/>
      <c r="BG28" s="163"/>
    </row>
    <row r="29" spans="1:60" ht="15.6" customHeight="1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3"/>
    </row>
    <row r="30" spans="1:60" ht="31.15" customHeight="1">
      <c r="A30" s="161"/>
      <c r="B30" s="162"/>
      <c r="C30" s="162"/>
      <c r="D30" s="407" t="s">
        <v>246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162"/>
      <c r="BE30" s="162"/>
      <c r="BF30" s="162"/>
      <c r="BG30" s="163"/>
    </row>
    <row r="31" spans="1:60" ht="15.6" customHeight="1">
      <c r="A31" s="161"/>
      <c r="B31" s="162"/>
      <c r="C31" s="162"/>
      <c r="D31" s="401" t="s">
        <v>37</v>
      </c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3"/>
      <c r="Y31" s="499" t="s">
        <v>40</v>
      </c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162"/>
      <c r="BE31" s="162"/>
      <c r="BF31" s="162"/>
      <c r="BG31" s="163"/>
    </row>
    <row r="32" spans="1:60" ht="15.6" customHeight="1">
      <c r="A32" s="161"/>
      <c r="B32" s="162"/>
      <c r="C32" s="162"/>
      <c r="D32" s="401" t="str">
        <f>IF(OR($AK$13=4,$AK$13=5),"Amenaza","Agente generador interno")</f>
        <v>Amenaza</v>
      </c>
      <c r="E32" s="402"/>
      <c r="F32" s="402"/>
      <c r="G32" s="402"/>
      <c r="H32" s="402"/>
      <c r="I32" s="403"/>
      <c r="J32" s="401" t="str">
        <f>IF(OR($AK$13=4,$AK$13=5),"Vulnerabilidad","Causa")</f>
        <v>Vulnerabilidad</v>
      </c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3"/>
      <c r="Y32" s="407" t="str">
        <f>IF(OR($AK$13=4,$AK$13=5),"Amenaza","Agente generador externo")</f>
        <v>Amenaza</v>
      </c>
      <c r="Z32" s="407"/>
      <c r="AA32" s="407"/>
      <c r="AB32" s="407"/>
      <c r="AC32" s="407"/>
      <c r="AD32" s="407"/>
      <c r="AE32" s="407"/>
      <c r="AF32" s="407"/>
      <c r="AG32" s="407"/>
      <c r="AH32" s="407"/>
      <c r="AI32" s="401" t="str">
        <f>IF(OR($AK$13=4,$AK$13=5),"Vulnerabilidad","Causa")</f>
        <v>Vulnerabilidad</v>
      </c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3"/>
      <c r="BD32" s="162"/>
      <c r="BE32" s="162"/>
      <c r="BF32" s="162"/>
      <c r="BG32" s="163"/>
    </row>
    <row r="33" spans="1:79" ht="20.25" customHeight="1">
      <c r="A33" s="161"/>
      <c r="B33" s="162"/>
      <c r="C33" s="162"/>
      <c r="D33" s="400"/>
      <c r="E33" s="400"/>
      <c r="F33" s="400"/>
      <c r="G33" s="400"/>
      <c r="H33" s="400"/>
      <c r="I33" s="400"/>
      <c r="J33" s="517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9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475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7"/>
      <c r="BD33" s="162"/>
      <c r="BE33" s="162"/>
      <c r="BF33" s="162"/>
      <c r="BG33" s="163"/>
    </row>
    <row r="34" spans="1:79" ht="21" customHeight="1">
      <c r="A34" s="161"/>
      <c r="B34" s="162"/>
      <c r="C34" s="162"/>
      <c r="D34" s="400"/>
      <c r="E34" s="400"/>
      <c r="F34" s="400"/>
      <c r="G34" s="400"/>
      <c r="H34" s="400"/>
      <c r="I34" s="400"/>
      <c r="J34" s="517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9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475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7"/>
      <c r="BD34" s="162"/>
      <c r="BE34" s="162"/>
      <c r="BF34" s="162"/>
      <c r="BG34" s="163"/>
    </row>
    <row r="35" spans="1:79" ht="17.25" customHeight="1">
      <c r="A35" s="161"/>
      <c r="B35" s="162"/>
      <c r="C35" s="162"/>
      <c r="D35" s="400"/>
      <c r="E35" s="400"/>
      <c r="F35" s="400"/>
      <c r="G35" s="400"/>
      <c r="H35" s="400"/>
      <c r="I35" s="400"/>
      <c r="J35" s="517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9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475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7"/>
      <c r="BD35" s="162"/>
      <c r="BE35" s="162"/>
      <c r="BF35" s="162"/>
      <c r="BG35" s="163"/>
    </row>
    <row r="36" spans="1:79">
      <c r="A36" s="161"/>
      <c r="B36" s="162"/>
      <c r="C36" s="162"/>
      <c r="D36" s="400"/>
      <c r="E36" s="400"/>
      <c r="F36" s="400"/>
      <c r="G36" s="400"/>
      <c r="H36" s="400"/>
      <c r="I36" s="400"/>
      <c r="J36" s="517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9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475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7"/>
      <c r="BD36" s="162"/>
      <c r="BE36" s="162"/>
      <c r="BF36" s="162"/>
      <c r="BG36" s="163"/>
    </row>
    <row r="37" spans="1:79">
      <c r="A37" s="161"/>
      <c r="B37" s="162"/>
      <c r="C37" s="162"/>
      <c r="D37" s="400"/>
      <c r="E37" s="400"/>
      <c r="F37" s="400"/>
      <c r="G37" s="400"/>
      <c r="H37" s="400"/>
      <c r="I37" s="400"/>
      <c r="J37" s="517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9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475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7"/>
      <c r="BD37" s="162"/>
      <c r="BE37" s="162"/>
      <c r="BF37" s="162"/>
      <c r="BG37" s="163"/>
    </row>
    <row r="38" spans="1:79" ht="15" customHeight="1">
      <c r="A38" s="161"/>
      <c r="B38" s="162"/>
      <c r="C38" s="162"/>
      <c r="D38" s="407" t="s">
        <v>275</v>
      </c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162"/>
      <c r="BE38" s="162"/>
      <c r="BF38" s="162"/>
      <c r="BG38" s="163"/>
      <c r="BN38" s="168"/>
      <c r="BO38" s="168"/>
      <c r="BP38" s="168"/>
      <c r="BQ38" s="168"/>
      <c r="BR38" s="168"/>
      <c r="BS38" s="168"/>
      <c r="BT38" s="168"/>
      <c r="BU38" s="162"/>
      <c r="BV38" s="162"/>
      <c r="BW38" s="162"/>
      <c r="BX38" s="162"/>
      <c r="BY38" s="162"/>
      <c r="BZ38" s="162"/>
      <c r="CA38" s="162"/>
    </row>
    <row r="39" spans="1:79" ht="15" customHeight="1">
      <c r="A39" s="161"/>
      <c r="B39" s="162"/>
      <c r="C39" s="162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162"/>
      <c r="BE39" s="162"/>
      <c r="BF39" s="162"/>
      <c r="BG39" s="163"/>
      <c r="BN39" s="168"/>
      <c r="BO39" s="168"/>
      <c r="BP39" s="168"/>
      <c r="BQ39" s="168"/>
      <c r="BR39" s="168"/>
      <c r="BS39" s="168"/>
      <c r="BT39" s="168"/>
      <c r="BU39" s="162"/>
      <c r="BV39" s="162"/>
      <c r="BW39" s="162"/>
      <c r="BX39" s="162"/>
      <c r="BY39" s="162"/>
      <c r="BZ39" s="162"/>
      <c r="CA39" s="162"/>
    </row>
    <row r="40" spans="1:79">
      <c r="A40" s="161"/>
      <c r="B40" s="162"/>
      <c r="C40" s="162"/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30"/>
      <c r="BD40" s="162"/>
      <c r="BE40" s="162"/>
      <c r="BF40" s="162"/>
      <c r="BG40" s="163"/>
      <c r="BN40" s="168"/>
      <c r="BO40" s="168"/>
      <c r="BP40" s="168"/>
      <c r="BQ40" s="168"/>
      <c r="BR40" s="168"/>
      <c r="BS40" s="168"/>
      <c r="BT40" s="168"/>
      <c r="BU40" s="162"/>
      <c r="BV40" s="162"/>
      <c r="BW40" s="162"/>
      <c r="BX40" s="162"/>
      <c r="BY40" s="162"/>
      <c r="BZ40" s="162"/>
      <c r="CA40" s="162"/>
    </row>
    <row r="41" spans="1:79" ht="15" customHeight="1">
      <c r="A41" s="161"/>
      <c r="B41" s="162"/>
      <c r="C41" s="162"/>
      <c r="D41" s="428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30"/>
      <c r="BD41" s="162"/>
      <c r="BE41" s="162"/>
      <c r="BF41" s="162"/>
      <c r="BG41" s="163"/>
      <c r="BN41" s="168"/>
      <c r="BO41" s="168"/>
      <c r="BP41" s="168"/>
      <c r="BQ41" s="168"/>
      <c r="BR41" s="168"/>
      <c r="BS41" s="168"/>
      <c r="BT41" s="168"/>
      <c r="BU41" s="162"/>
      <c r="BV41" s="162"/>
      <c r="BW41" s="162"/>
      <c r="BX41" s="162"/>
      <c r="BY41" s="162"/>
      <c r="BZ41" s="162"/>
      <c r="CA41" s="162"/>
    </row>
    <row r="42" spans="1:79" ht="15" customHeight="1">
      <c r="A42" s="161"/>
      <c r="B42" s="162"/>
      <c r="C42" s="162"/>
      <c r="D42" s="428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30"/>
      <c r="BD42" s="162"/>
      <c r="BE42" s="162"/>
      <c r="BF42" s="162"/>
      <c r="BG42" s="163"/>
      <c r="BN42" s="168"/>
      <c r="BO42" s="168"/>
      <c r="BP42" s="168"/>
      <c r="BQ42" s="168"/>
      <c r="BR42" s="168"/>
      <c r="BS42" s="168"/>
      <c r="BT42" s="168"/>
      <c r="BU42" s="162"/>
      <c r="BV42" s="162"/>
      <c r="BW42" s="162"/>
      <c r="BX42" s="162"/>
      <c r="BY42" s="162"/>
      <c r="BZ42" s="162"/>
      <c r="CA42" s="162"/>
    </row>
    <row r="43" spans="1:79" ht="15" customHeight="1">
      <c r="A43" s="161"/>
      <c r="B43" s="162"/>
      <c r="C43" s="162"/>
      <c r="D43" s="428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30"/>
      <c r="BD43" s="162"/>
      <c r="BE43" s="162"/>
      <c r="BF43" s="162"/>
      <c r="BG43" s="163"/>
      <c r="BN43" s="168"/>
      <c r="BO43" s="168"/>
      <c r="BP43" s="168"/>
      <c r="BQ43" s="168"/>
      <c r="BR43" s="168"/>
      <c r="BS43" s="168"/>
      <c r="BT43" s="168"/>
      <c r="BU43" s="162"/>
      <c r="BV43" s="162"/>
      <c r="BW43" s="162"/>
      <c r="BX43" s="162"/>
      <c r="BY43" s="162"/>
      <c r="BZ43" s="162"/>
      <c r="CA43" s="162"/>
    </row>
    <row r="44" spans="1:79" ht="15" customHeight="1">
      <c r="A44" s="161"/>
      <c r="B44" s="162"/>
      <c r="C44" s="162"/>
      <c r="D44" s="428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30"/>
      <c r="BD44" s="162"/>
      <c r="BE44" s="162"/>
      <c r="BF44" s="162"/>
      <c r="BG44" s="163"/>
      <c r="BN44" s="168"/>
      <c r="BO44" s="168"/>
      <c r="BP44" s="168"/>
      <c r="BQ44" s="168"/>
      <c r="BR44" s="168"/>
      <c r="BS44" s="168"/>
      <c r="BT44" s="168"/>
      <c r="BU44" s="162"/>
      <c r="BV44" s="162"/>
      <c r="BW44" s="162"/>
      <c r="BX44" s="162"/>
      <c r="BY44" s="162"/>
      <c r="BZ44" s="162"/>
      <c r="CA44" s="162"/>
    </row>
    <row r="45" spans="1:79" ht="15" customHeight="1">
      <c r="A45" s="161"/>
      <c r="B45" s="162"/>
      <c r="C45" s="162"/>
      <c r="D45" s="428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30"/>
      <c r="BD45" s="162"/>
      <c r="BE45" s="162"/>
      <c r="BF45" s="162"/>
      <c r="BG45" s="163"/>
      <c r="BN45" s="168"/>
      <c r="BO45" s="168"/>
      <c r="BP45" s="168"/>
      <c r="BQ45" s="168"/>
      <c r="BR45" s="168"/>
      <c r="BS45" s="168"/>
      <c r="BT45" s="168"/>
      <c r="BU45" s="162"/>
      <c r="BV45" s="162"/>
      <c r="BW45" s="162"/>
      <c r="BX45" s="162"/>
      <c r="BY45" s="162"/>
      <c r="BZ45" s="162"/>
      <c r="CA45" s="162"/>
    </row>
    <row r="46" spans="1:79" ht="15" customHeight="1" thickBo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3"/>
      <c r="BN46" s="168"/>
      <c r="BO46" s="168"/>
      <c r="BP46" s="168"/>
      <c r="BQ46" s="168"/>
      <c r="BR46" s="168"/>
      <c r="BS46" s="168"/>
      <c r="BT46" s="168"/>
      <c r="BU46" s="162"/>
      <c r="BV46" s="162"/>
      <c r="BW46" s="162"/>
      <c r="BX46" s="162"/>
      <c r="BY46" s="162"/>
      <c r="BZ46" s="162"/>
      <c r="CA46" s="162"/>
    </row>
    <row r="47" spans="1:79" ht="32.450000000000003" customHeight="1" thickBot="1">
      <c r="A47" s="389" t="s">
        <v>459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1"/>
      <c r="BM47" s="508" t="s">
        <v>88</v>
      </c>
      <c r="BN47" s="508"/>
      <c r="BO47" s="508"/>
      <c r="BP47" s="168"/>
      <c r="BQ47" s="168"/>
      <c r="BR47" s="168"/>
      <c r="BS47" s="168"/>
      <c r="BT47" s="168"/>
      <c r="BU47" s="162"/>
      <c r="BV47" s="162"/>
      <c r="BW47" s="162"/>
      <c r="BX47" s="162"/>
      <c r="BY47" s="162"/>
      <c r="BZ47" s="162"/>
      <c r="CA47" s="162"/>
    </row>
    <row r="48" spans="1:79" ht="1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404" t="s">
        <v>50</v>
      </c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346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3"/>
      <c r="BM48" s="508"/>
      <c r="BN48" s="508"/>
      <c r="BO48" s="508"/>
      <c r="BP48" s="168"/>
      <c r="BU48" s="441"/>
      <c r="BV48" s="441"/>
      <c r="BW48" s="162"/>
      <c r="BX48" s="162"/>
      <c r="BY48" s="162"/>
      <c r="BZ48" s="162"/>
      <c r="CA48" s="162"/>
    </row>
    <row r="49" spans="1:79" ht="14.45" customHeight="1">
      <c r="A49" s="161"/>
      <c r="B49" s="162"/>
      <c r="C49" s="162"/>
      <c r="D49" s="405"/>
      <c r="E49" s="405"/>
      <c r="F49" s="405"/>
      <c r="G49" s="405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3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BB49" s="162"/>
      <c r="BC49" s="162"/>
      <c r="BD49" s="162"/>
      <c r="BE49" s="162"/>
      <c r="BF49" s="162"/>
      <c r="BG49" s="163"/>
      <c r="BM49" s="160" t="s">
        <v>79</v>
      </c>
      <c r="BN49" s="169" t="str">
        <f>IF(AND(AK13=1,J57&lt;&gt;""),VLOOKUP(J57,Datos!L:M,2,0),IF(I51&lt;&gt;"",VLOOKUP(I51,Datos!Y:AE,7,0),""))</f>
        <v/>
      </c>
      <c r="BO49" s="169" t="str">
        <f>IF(I51&lt;&gt;"",VLOOKUP(I51,Datos!Y:AU,23,0),"")</f>
        <v/>
      </c>
      <c r="BU49" s="441"/>
      <c r="BV49" s="441"/>
      <c r="BW49" s="162"/>
      <c r="BX49" s="162"/>
      <c r="BY49" s="162"/>
      <c r="BZ49" s="162"/>
      <c r="CA49" s="162"/>
    </row>
    <row r="50" spans="1:79" ht="14.45" customHeight="1">
      <c r="A50" s="507" t="s">
        <v>307</v>
      </c>
      <c r="B50" s="404"/>
      <c r="C50" s="404"/>
      <c r="D50" s="404"/>
      <c r="E50" s="404"/>
      <c r="F50" s="404"/>
      <c r="G50" s="404"/>
      <c r="H50" s="40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62"/>
      <c r="Z50" s="162"/>
      <c r="AA50" s="162"/>
      <c r="AB50" s="413" t="s">
        <v>49</v>
      </c>
      <c r="AC50" s="414"/>
      <c r="AD50" s="414"/>
      <c r="AE50" s="414"/>
      <c r="AF50" s="414"/>
      <c r="AG50" s="414"/>
      <c r="AH50" s="414"/>
      <c r="AI50" s="414"/>
      <c r="AJ50" s="414"/>
      <c r="AK50" s="424"/>
      <c r="AL50" s="345"/>
      <c r="AM50" s="162"/>
      <c r="AN50" s="162"/>
      <c r="BB50" s="162"/>
      <c r="BC50" s="162"/>
      <c r="BD50" s="162"/>
      <c r="BE50" s="162"/>
      <c r="BF50" s="162"/>
      <c r="BG50" s="163"/>
      <c r="BM50" s="160" t="s">
        <v>78</v>
      </c>
      <c r="BN50" s="169" t="str">
        <f>IF(AND(AK13=1,J66&lt;&gt;""),VLOOKUP(J66,Datos!N:AE,18,0),IF(I61&lt;&gt;"",VLOOKUP(I61,Datos!P:AE,16,0),""))</f>
        <v/>
      </c>
      <c r="BO50" s="169" t="str">
        <f>IF(AK13=1,J66,IF(I61&lt;&gt;"",VLOOKUP(I61,Datos!P:R,3,0),""))</f>
        <v/>
      </c>
      <c r="BU50" s="162"/>
      <c r="BV50" s="162"/>
      <c r="BW50" s="162"/>
      <c r="BX50" s="162"/>
      <c r="BY50" s="162"/>
      <c r="BZ50" s="162"/>
      <c r="CA50" s="162"/>
    </row>
    <row r="51" spans="1:79" ht="27" customHeight="1">
      <c r="A51" s="440"/>
      <c r="B51" s="441"/>
      <c r="C51" s="441"/>
      <c r="D51" s="441"/>
      <c r="E51" s="441"/>
      <c r="F51" s="441"/>
      <c r="G51" s="162"/>
      <c r="H51" s="162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162"/>
      <c r="Z51" s="162"/>
      <c r="AA51" s="162"/>
      <c r="AB51" s="406">
        <v>1</v>
      </c>
      <c r="AC51" s="406"/>
      <c r="AD51" s="406">
        <v>2</v>
      </c>
      <c r="AE51" s="406"/>
      <c r="AF51" s="406">
        <v>3</v>
      </c>
      <c r="AG51" s="406"/>
      <c r="AH51" s="406">
        <v>4</v>
      </c>
      <c r="AI51" s="406"/>
      <c r="AJ51" s="406">
        <v>5</v>
      </c>
      <c r="AK51" s="406"/>
      <c r="AL51" s="345"/>
      <c r="AM51" s="162"/>
      <c r="AN51" s="162"/>
      <c r="BB51" s="162"/>
      <c r="BC51" s="162"/>
      <c r="BD51" s="162"/>
      <c r="BE51" s="162"/>
      <c r="BF51" s="162"/>
      <c r="BG51" s="163"/>
    </row>
    <row r="52" spans="1:79" ht="31.5" customHeight="1">
      <c r="A52" s="440"/>
      <c r="B52" s="441"/>
      <c r="C52" s="441"/>
      <c r="D52" s="441"/>
      <c r="E52" s="441"/>
      <c r="F52" s="441"/>
      <c r="G52" s="171"/>
      <c r="H52" s="172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62"/>
      <c r="Y52" s="162"/>
      <c r="Z52" s="504" t="s">
        <v>48</v>
      </c>
      <c r="AA52" s="437">
        <v>1</v>
      </c>
      <c r="AB52" s="478" t="str">
        <f>IF(AND($AB$51=$H$69,$AA52=$F$69),"R4","")</f>
        <v/>
      </c>
      <c r="AC52" s="479"/>
      <c r="AD52" s="478" t="str">
        <f>IF(AND(AD$51=$H$69,$AA$52=$F$69),"R4","")</f>
        <v/>
      </c>
      <c r="AE52" s="479"/>
      <c r="AF52" s="482" t="str">
        <f>IF(AND(AF$51=$H$69,$AA$52=$F$69),"R4","")</f>
        <v/>
      </c>
      <c r="AG52" s="483"/>
      <c r="AH52" s="463" t="str">
        <f>IF(AND(AH$51=$H$69,$AA$52=$F$69),"R4","")</f>
        <v/>
      </c>
      <c r="AI52" s="464"/>
      <c r="AJ52" s="470" t="str">
        <f>IF(AND(AJ$51=$H$69,$AA$52=$F$69),"R4","")</f>
        <v/>
      </c>
      <c r="AK52" s="471"/>
      <c r="AL52" s="309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3"/>
      <c r="BM52" s="169"/>
      <c r="BN52" s="169" t="s">
        <v>54</v>
      </c>
      <c r="BO52" s="169" t="s">
        <v>55</v>
      </c>
      <c r="BP52" s="169" t="s">
        <v>56</v>
      </c>
      <c r="BQ52" s="169" t="s">
        <v>57</v>
      </c>
      <c r="BR52" s="169"/>
      <c r="BS52" s="169" t="s">
        <v>58</v>
      </c>
      <c r="BT52" s="169"/>
    </row>
    <row r="53" spans="1:79" ht="11.25" customHeight="1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4"/>
      <c r="S53" s="164"/>
      <c r="T53" s="164"/>
      <c r="U53" s="164"/>
      <c r="V53" s="164"/>
      <c r="W53" s="164"/>
      <c r="X53" s="164"/>
      <c r="Y53" s="162"/>
      <c r="Z53" s="505"/>
      <c r="AA53" s="437"/>
      <c r="AB53" s="480"/>
      <c r="AC53" s="481"/>
      <c r="AD53" s="480"/>
      <c r="AE53" s="481"/>
      <c r="AF53" s="484"/>
      <c r="AG53" s="485"/>
      <c r="AH53" s="465"/>
      <c r="AI53" s="466"/>
      <c r="AJ53" s="472"/>
      <c r="AK53" s="473"/>
      <c r="AL53" s="309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3"/>
      <c r="BM53" s="169" t="s">
        <v>111</v>
      </c>
      <c r="BN53" s="169" t="s">
        <v>77</v>
      </c>
      <c r="BO53" s="169" t="s">
        <v>77</v>
      </c>
      <c r="BP53" s="169" t="s">
        <v>76</v>
      </c>
      <c r="BQ53" s="169" t="s">
        <v>75</v>
      </c>
      <c r="BR53" s="169"/>
      <c r="BS53" s="169" t="s">
        <v>74</v>
      </c>
      <c r="BT53" s="169"/>
    </row>
    <row r="54" spans="1:79" ht="13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408"/>
      <c r="S54" s="408"/>
      <c r="T54" s="408"/>
      <c r="U54" s="408"/>
      <c r="V54" s="408"/>
      <c r="W54" s="408"/>
      <c r="X54" s="164"/>
      <c r="Y54" s="162"/>
      <c r="Z54" s="505"/>
      <c r="AA54" s="437">
        <v>2</v>
      </c>
      <c r="AB54" s="478" t="str">
        <f>IF(AND(AB$51=$H$69,$AA$54=$F$69),"R4","")</f>
        <v/>
      </c>
      <c r="AC54" s="479"/>
      <c r="AD54" s="478" t="str">
        <f>IF(AND(AD$51=$H$69,$AA$54=$F$69),"R4","")</f>
        <v/>
      </c>
      <c r="AE54" s="479"/>
      <c r="AF54" s="482" t="str">
        <f>IF(AND(AF$51=$H$69,$AA$54=$F$69),"R4","")</f>
        <v/>
      </c>
      <c r="AG54" s="483"/>
      <c r="AH54" s="463" t="str">
        <f>IF(AND(AH$51=$H$69,$AA$54=$F$69),"R4","")</f>
        <v/>
      </c>
      <c r="AI54" s="464"/>
      <c r="AJ54" s="470" t="str">
        <f>IF(AND(AJ$51=$H$69,$AA$54=$F$69),"R4","")</f>
        <v/>
      </c>
      <c r="AK54" s="471"/>
      <c r="AL54" s="309"/>
      <c r="AM54" s="162"/>
      <c r="AN54" s="407" t="s">
        <v>47</v>
      </c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162"/>
      <c r="BB54" s="162"/>
      <c r="BC54" s="162"/>
      <c r="BD54" s="162"/>
      <c r="BE54" s="162"/>
      <c r="BF54" s="162"/>
      <c r="BG54" s="163"/>
      <c r="BM54" s="169" t="s">
        <v>52</v>
      </c>
      <c r="BN54" s="169" t="s">
        <v>77</v>
      </c>
      <c r="BO54" s="169" t="s">
        <v>77</v>
      </c>
      <c r="BP54" s="169" t="s">
        <v>76</v>
      </c>
      <c r="BQ54" s="169" t="s">
        <v>75</v>
      </c>
      <c r="BR54" s="169"/>
      <c r="BS54" s="169" t="s">
        <v>74</v>
      </c>
      <c r="BT54" s="169"/>
    </row>
    <row r="55" spans="1:79" ht="19.5" customHeight="1">
      <c r="A55" s="161"/>
      <c r="B55" s="162"/>
      <c r="C55" s="162"/>
      <c r="D55" s="409" t="s">
        <v>116</v>
      </c>
      <c r="E55" s="409"/>
      <c r="F55" s="409"/>
      <c r="G55" s="409"/>
      <c r="H55" s="409"/>
      <c r="I55" s="409"/>
      <c r="J55" s="145"/>
      <c r="K55" s="145"/>
      <c r="L55" s="145"/>
      <c r="M55" s="145"/>
      <c r="N55" s="145"/>
      <c r="O55" s="145"/>
      <c r="P55" s="145"/>
      <c r="Q55" s="162"/>
      <c r="R55" s="458"/>
      <c r="S55" s="458"/>
      <c r="T55" s="458"/>
      <c r="U55" s="458"/>
      <c r="V55" s="458"/>
      <c r="W55" s="458"/>
      <c r="X55" s="164"/>
      <c r="Y55" s="162"/>
      <c r="Z55" s="505"/>
      <c r="AA55" s="437"/>
      <c r="AB55" s="480"/>
      <c r="AC55" s="481"/>
      <c r="AD55" s="480"/>
      <c r="AE55" s="481"/>
      <c r="AF55" s="484"/>
      <c r="AG55" s="485"/>
      <c r="AH55" s="465"/>
      <c r="AI55" s="466"/>
      <c r="AJ55" s="472"/>
      <c r="AK55" s="473"/>
      <c r="AL55" s="309"/>
      <c r="AM55" s="162"/>
      <c r="AN55" s="486" t="str">
        <f>IF(OR(J57="",J66=""),"",INDEX($BM$52:$BT$57,MATCH($BO$49,$BM$52:$BM$57,0),MATCH($BO$50,$BM$52:$BT$52,0)))</f>
        <v/>
      </c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8"/>
      <c r="BE55" s="162"/>
      <c r="BF55" s="162"/>
      <c r="BG55" s="163"/>
      <c r="BM55" s="169" t="s">
        <v>112</v>
      </c>
      <c r="BN55" s="169" t="s">
        <v>77</v>
      </c>
      <c r="BO55" s="169" t="s">
        <v>76</v>
      </c>
      <c r="BP55" s="169" t="s">
        <v>75</v>
      </c>
      <c r="BQ55" s="169" t="s">
        <v>74</v>
      </c>
      <c r="BR55" s="169"/>
      <c r="BS55" s="169" t="s">
        <v>74</v>
      </c>
      <c r="BT55" s="169"/>
    </row>
    <row r="56" spans="1:79" ht="14.4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73"/>
      <c r="K56" s="174"/>
      <c r="L56" s="174"/>
      <c r="M56" s="174"/>
      <c r="N56" s="174"/>
      <c r="O56" s="174"/>
      <c r="P56" s="175"/>
      <c r="Q56" s="162"/>
      <c r="R56" s="408"/>
      <c r="S56" s="408"/>
      <c r="T56" s="408"/>
      <c r="U56" s="408"/>
      <c r="V56" s="408"/>
      <c r="W56" s="408"/>
      <c r="X56" s="164"/>
      <c r="Y56" s="162"/>
      <c r="Z56" s="505"/>
      <c r="AA56" s="437">
        <v>3</v>
      </c>
      <c r="AB56" s="478" t="str">
        <f>IF(AND(AB$51=$H$69,$AA$56=$F$69),"R4","")</f>
        <v/>
      </c>
      <c r="AC56" s="479"/>
      <c r="AD56" s="482" t="str">
        <f>IF(AND(AD$51=$H$69,$AA$56=$F$69),"R4","")</f>
        <v/>
      </c>
      <c r="AE56" s="483"/>
      <c r="AF56" s="463" t="str">
        <f>IF(AND(AF$51=$H$69,$AA$56=$F$69),"R4","")</f>
        <v/>
      </c>
      <c r="AG56" s="464"/>
      <c r="AH56" s="470" t="str">
        <f>IF(AND(AH$51=$H$69,$AA$56=$F$69),"R4","")</f>
        <v/>
      </c>
      <c r="AI56" s="471"/>
      <c r="AJ56" s="470" t="str">
        <f>IF(AND(AJ$51=$H$69,$AA$56=$F$69),"R4","")</f>
        <v/>
      </c>
      <c r="AK56" s="471"/>
      <c r="AL56" s="309"/>
      <c r="AM56" s="162"/>
      <c r="AN56" s="489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1"/>
      <c r="BE56" s="162"/>
      <c r="BF56" s="162"/>
      <c r="BG56" s="163"/>
      <c r="BM56" s="169" t="s">
        <v>53</v>
      </c>
      <c r="BN56" s="169" t="s">
        <v>76</v>
      </c>
      <c r="BO56" s="169" t="s">
        <v>75</v>
      </c>
      <c r="BP56" s="169" t="s">
        <v>75</v>
      </c>
      <c r="BQ56" s="169" t="s">
        <v>74</v>
      </c>
      <c r="BR56" s="169"/>
      <c r="BS56" s="169" t="s">
        <v>74</v>
      </c>
      <c r="BT56" s="169"/>
    </row>
    <row r="57" spans="1:79" ht="14.45" customHeight="1">
      <c r="A57" s="161"/>
      <c r="B57" s="162"/>
      <c r="C57" s="162"/>
      <c r="D57" s="162"/>
      <c r="E57" s="162"/>
      <c r="F57" s="162"/>
      <c r="G57" s="162"/>
      <c r="H57" s="162"/>
      <c r="I57" s="162"/>
      <c r="J57" s="469" t="str">
        <f>BO49</f>
        <v/>
      </c>
      <c r="K57" s="469"/>
      <c r="L57" s="469"/>
      <c r="M57" s="469"/>
      <c r="N57" s="469"/>
      <c r="O57" s="469"/>
      <c r="P57" s="469"/>
      <c r="Q57" s="162"/>
      <c r="R57" s="408"/>
      <c r="S57" s="408"/>
      <c r="T57" s="408"/>
      <c r="U57" s="408"/>
      <c r="V57" s="408"/>
      <c r="W57" s="408"/>
      <c r="X57" s="164"/>
      <c r="Y57" s="162"/>
      <c r="Z57" s="505"/>
      <c r="AA57" s="437"/>
      <c r="AB57" s="480"/>
      <c r="AC57" s="481"/>
      <c r="AD57" s="484"/>
      <c r="AE57" s="485"/>
      <c r="AF57" s="465"/>
      <c r="AG57" s="466"/>
      <c r="AH57" s="472"/>
      <c r="AI57" s="473"/>
      <c r="AJ57" s="472"/>
      <c r="AK57" s="473"/>
      <c r="AL57" s="309"/>
      <c r="AM57" s="162"/>
      <c r="AN57" s="162"/>
      <c r="AO57" s="162"/>
      <c r="AP57" s="162"/>
      <c r="AQ57" s="162"/>
      <c r="AR57" s="162"/>
      <c r="BE57" s="162"/>
      <c r="BF57" s="162"/>
      <c r="BG57" s="163"/>
      <c r="BM57" s="169" t="s">
        <v>113</v>
      </c>
      <c r="BN57" s="169" t="s">
        <v>75</v>
      </c>
      <c r="BO57" s="169" t="s">
        <v>75</v>
      </c>
      <c r="BP57" s="169" t="s">
        <v>74</v>
      </c>
      <c r="BQ57" s="169" t="s">
        <v>74</v>
      </c>
      <c r="BR57" s="169"/>
      <c r="BS57" s="169" t="s">
        <v>74</v>
      </c>
      <c r="BT57" s="169"/>
    </row>
    <row r="58" spans="1:79" ht="14.45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73"/>
      <c r="K58" s="174"/>
      <c r="L58" s="174"/>
      <c r="M58" s="174"/>
      <c r="N58" s="174"/>
      <c r="O58" s="174"/>
      <c r="P58" s="175"/>
      <c r="Q58" s="162"/>
      <c r="R58" s="408" t="s">
        <v>772</v>
      </c>
      <c r="S58" s="408"/>
      <c r="T58" s="408"/>
      <c r="U58" s="408"/>
      <c r="V58" s="408"/>
      <c r="W58" s="408"/>
      <c r="X58" s="164"/>
      <c r="Y58" s="162"/>
      <c r="Z58" s="505"/>
      <c r="AA58" s="437">
        <v>4</v>
      </c>
      <c r="AB58" s="482" t="str">
        <f>IF(AND(AB$51=$H$69,$AA$58=$F$69),"R4","")</f>
        <v/>
      </c>
      <c r="AC58" s="483"/>
      <c r="AD58" s="463" t="str">
        <f>IF(AND(AD$51=$H$69,$AA$58=$F$69),"R4","")</f>
        <v/>
      </c>
      <c r="AE58" s="464"/>
      <c r="AF58" s="463" t="str">
        <f>IF(AND(AF$51=$H$69,$AA$58=$F$69),"R4","")</f>
        <v/>
      </c>
      <c r="AG58" s="464"/>
      <c r="AH58" s="470" t="str">
        <f>IF(AND(AH$51=$H$69,$AA$58=$F$69),"R4","")</f>
        <v/>
      </c>
      <c r="AI58" s="471"/>
      <c r="AJ58" s="470" t="str">
        <f>IF(AND(AJ$51=$H$69,$AA$58=$F$69),"R4","")</f>
        <v/>
      </c>
      <c r="AK58" s="471"/>
      <c r="AL58" s="309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3"/>
    </row>
    <row r="59" spans="1:79" ht="14.45" customHeigh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505"/>
      <c r="AA59" s="437"/>
      <c r="AB59" s="484"/>
      <c r="AC59" s="485"/>
      <c r="AD59" s="465"/>
      <c r="AE59" s="466"/>
      <c r="AF59" s="465"/>
      <c r="AG59" s="466"/>
      <c r="AH59" s="472"/>
      <c r="AI59" s="473"/>
      <c r="AJ59" s="472"/>
      <c r="AK59" s="473"/>
      <c r="AL59" s="309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3"/>
    </row>
    <row r="60" spans="1:79" ht="15.75" customHeight="1">
      <c r="A60" s="502" t="s">
        <v>306</v>
      </c>
      <c r="B60" s="503"/>
      <c r="C60" s="503"/>
      <c r="D60" s="503"/>
      <c r="E60" s="503"/>
      <c r="F60" s="503"/>
      <c r="G60" s="503"/>
      <c r="H60" s="503"/>
      <c r="I60" s="467" t="str">
        <f>IF($AK$13=1,"De click para determinar el impacto__","")</f>
        <v/>
      </c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13"/>
      <c r="V60" s="13"/>
      <c r="W60" s="13"/>
      <c r="X60" s="13"/>
      <c r="Y60" s="162"/>
      <c r="Z60" s="505"/>
      <c r="AA60" s="437">
        <v>5</v>
      </c>
      <c r="AB60" s="463" t="str">
        <f>IF(AND(AB$51=$H$69,$AA$60=$F$69),"R4","")</f>
        <v/>
      </c>
      <c r="AC60" s="464"/>
      <c r="AD60" s="463" t="str">
        <f>IF(AND(AD$51=$H$69,$AA$60=$F$69),"R4","")</f>
        <v/>
      </c>
      <c r="AE60" s="464"/>
      <c r="AF60" s="470" t="str">
        <f>IF(AND(AF$51=$H$69,$AA$60=$F$69),"R4","")</f>
        <v/>
      </c>
      <c r="AG60" s="471"/>
      <c r="AH60" s="470" t="str">
        <f>IF(AND(AH$51=$H$69,$AA$60=$F$69),"R4","")</f>
        <v/>
      </c>
      <c r="AI60" s="471"/>
      <c r="AJ60" s="470" t="str">
        <f>IF(AND(AJ$51=$H$69,$AA$60=$F$69),"R4","")</f>
        <v/>
      </c>
      <c r="AK60" s="471"/>
      <c r="AL60" s="309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3"/>
    </row>
    <row r="61" spans="1:79" ht="15.75" customHeight="1">
      <c r="A61" s="161"/>
      <c r="B61" s="162"/>
      <c r="C61" s="162"/>
      <c r="D61" s="162"/>
      <c r="E61" s="162"/>
      <c r="F61" s="162"/>
      <c r="G61" s="162"/>
      <c r="H61" s="162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162"/>
      <c r="Z61" s="506"/>
      <c r="AA61" s="437"/>
      <c r="AB61" s="465"/>
      <c r="AC61" s="466"/>
      <c r="AD61" s="465"/>
      <c r="AE61" s="466"/>
      <c r="AF61" s="472"/>
      <c r="AG61" s="473"/>
      <c r="AH61" s="472"/>
      <c r="AI61" s="473"/>
      <c r="AJ61" s="472"/>
      <c r="AK61" s="473"/>
      <c r="AL61" s="309"/>
      <c r="AM61" s="162"/>
      <c r="AN61" s="162"/>
      <c r="AO61" s="162"/>
      <c r="AP61" s="162"/>
      <c r="AQ61" s="162"/>
      <c r="AR61" s="162"/>
      <c r="AS61" s="164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3"/>
    </row>
    <row r="62" spans="1:79" ht="1.5" customHeight="1">
      <c r="A62" s="161"/>
      <c r="B62" s="162"/>
      <c r="C62" s="162"/>
      <c r="D62" s="162"/>
      <c r="E62" s="162"/>
      <c r="F62" s="162"/>
      <c r="G62" s="162"/>
      <c r="H62" s="162"/>
      <c r="I62" s="144"/>
      <c r="J62" s="144"/>
      <c r="K62" s="144"/>
      <c r="L62" s="144"/>
      <c r="M62" s="144"/>
      <c r="N62" s="144"/>
      <c r="O62" s="144"/>
      <c r="P62" s="144"/>
      <c r="Q62" s="177"/>
      <c r="R62" s="462"/>
      <c r="S62" s="462"/>
      <c r="T62" s="462"/>
      <c r="U62" s="462"/>
      <c r="V62" s="462"/>
      <c r="W62" s="462"/>
      <c r="X62" s="164"/>
      <c r="Y62" s="162"/>
      <c r="Z62" s="178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3"/>
    </row>
    <row r="63" spans="1:79" ht="6" customHeight="1">
      <c r="A63" s="161"/>
      <c r="B63" s="162"/>
      <c r="C63" s="162"/>
      <c r="D63" s="162"/>
      <c r="E63" s="162"/>
      <c r="F63" s="162"/>
      <c r="G63" s="162"/>
      <c r="H63" s="162"/>
      <c r="I63" s="144"/>
      <c r="J63" s="144"/>
      <c r="K63" s="144"/>
      <c r="L63" s="144"/>
      <c r="M63" s="144"/>
      <c r="N63" s="144"/>
      <c r="O63" s="144"/>
      <c r="P63" s="144"/>
      <c r="Q63" s="177"/>
      <c r="R63" s="351"/>
      <c r="S63" s="351"/>
      <c r="T63" s="351"/>
      <c r="U63" s="351"/>
      <c r="V63" s="351"/>
      <c r="W63" s="351"/>
      <c r="X63" s="164"/>
      <c r="Y63" s="162"/>
      <c r="Z63" s="178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3"/>
    </row>
    <row r="64" spans="1:79" ht="13.5" customHeight="1">
      <c r="A64" s="161"/>
      <c r="B64" s="162"/>
      <c r="C64" s="162"/>
      <c r="D64" s="468" t="s">
        <v>445</v>
      </c>
      <c r="E64" s="468"/>
      <c r="F64" s="468"/>
      <c r="G64" s="468"/>
      <c r="H64" s="468"/>
      <c r="I64" s="468"/>
      <c r="J64" s="144"/>
      <c r="K64" s="144"/>
      <c r="L64" s="144"/>
      <c r="M64" s="144"/>
      <c r="N64" s="144"/>
      <c r="O64" s="144"/>
      <c r="P64" s="144"/>
      <c r="Q64" s="177"/>
      <c r="R64" s="351"/>
      <c r="S64" s="351"/>
      <c r="T64" s="351"/>
      <c r="U64" s="351"/>
      <c r="V64" s="351"/>
      <c r="W64" s="351"/>
      <c r="X64" s="164"/>
      <c r="Y64" s="162"/>
      <c r="Z64" s="178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3"/>
    </row>
    <row r="65" spans="1:72" ht="14.45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80"/>
      <c r="K65" s="181"/>
      <c r="L65" s="181"/>
      <c r="M65" s="181"/>
      <c r="N65" s="181"/>
      <c r="O65" s="181"/>
      <c r="P65" s="182"/>
      <c r="Q65" s="164"/>
      <c r="R65" s="458"/>
      <c r="S65" s="458"/>
      <c r="T65" s="458"/>
      <c r="U65" s="458"/>
      <c r="V65" s="458"/>
      <c r="W65" s="458"/>
      <c r="X65" s="164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3"/>
    </row>
    <row r="66" spans="1:72" ht="14.45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459" t="str">
        <f>IF(AK13=1,Enc_Imp_Corrupción!G25,BO50)</f>
        <v/>
      </c>
      <c r="K66" s="460"/>
      <c r="L66" s="460"/>
      <c r="M66" s="460"/>
      <c r="N66" s="460"/>
      <c r="O66" s="460"/>
      <c r="P66" s="461"/>
      <c r="Q66" s="162"/>
      <c r="R66" s="458"/>
      <c r="S66" s="458"/>
      <c r="T66" s="458"/>
      <c r="U66" s="458"/>
      <c r="V66" s="458"/>
      <c r="W66" s="458"/>
      <c r="X66" s="162"/>
      <c r="Y66" s="162"/>
      <c r="Z66" s="183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3"/>
    </row>
    <row r="67" spans="1:72">
      <c r="A67" s="161"/>
      <c r="B67" s="162"/>
      <c r="C67" s="162"/>
      <c r="D67" s="162"/>
      <c r="E67" s="145"/>
      <c r="F67" s="145"/>
      <c r="G67" s="145"/>
      <c r="H67" s="145"/>
      <c r="I67" s="162"/>
      <c r="J67" s="184"/>
      <c r="K67" s="179"/>
      <c r="L67" s="179"/>
      <c r="M67" s="179"/>
      <c r="N67" s="179"/>
      <c r="O67" s="179"/>
      <c r="P67" s="185"/>
      <c r="Q67" s="162"/>
      <c r="R67" s="458"/>
      <c r="S67" s="458"/>
      <c r="T67" s="458"/>
      <c r="U67" s="458"/>
      <c r="V67" s="458"/>
      <c r="W67" s="458"/>
      <c r="X67" s="162"/>
      <c r="Y67" s="162"/>
      <c r="Z67" s="183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3"/>
    </row>
    <row r="68" spans="1:72">
      <c r="A68" s="161"/>
      <c r="B68" s="162"/>
      <c r="C68" s="162"/>
      <c r="D68" s="162"/>
      <c r="E68" s="162"/>
      <c r="F68" s="516" t="s">
        <v>65</v>
      </c>
      <c r="G68" s="516"/>
      <c r="H68" s="516" t="s">
        <v>66</v>
      </c>
      <c r="I68" s="516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83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3"/>
    </row>
    <row r="69" spans="1:72">
      <c r="A69" s="161"/>
      <c r="B69" s="162"/>
      <c r="C69" s="162"/>
      <c r="D69" s="162"/>
      <c r="E69" s="162"/>
      <c r="F69" s="280" t="str">
        <f>BN49</f>
        <v/>
      </c>
      <c r="G69" s="280"/>
      <c r="H69" s="280" t="str">
        <f>BN50</f>
        <v/>
      </c>
      <c r="I69" s="280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83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3"/>
    </row>
    <row r="70" spans="1:72" ht="15.75" thickBot="1">
      <c r="A70" s="161"/>
      <c r="B70" s="162"/>
      <c r="C70" s="162"/>
      <c r="D70" s="162"/>
      <c r="E70" s="162"/>
      <c r="F70" s="164"/>
      <c r="G70" s="164"/>
      <c r="H70" s="164"/>
      <c r="I70" s="164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83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3"/>
    </row>
    <row r="71" spans="1:72" ht="32.450000000000003" customHeight="1" thickBot="1">
      <c r="A71" s="389" t="s">
        <v>791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1"/>
      <c r="BN71" s="168"/>
      <c r="BO71" s="168"/>
      <c r="BP71" s="168"/>
      <c r="BQ71" s="168"/>
      <c r="BR71" s="168"/>
      <c r="BS71" s="168"/>
      <c r="BT71" s="168"/>
    </row>
    <row r="72" spans="1:72">
      <c r="A72" s="161"/>
      <c r="B72" s="162"/>
      <c r="C72" s="162"/>
      <c r="D72" s="162"/>
      <c r="E72" s="162"/>
      <c r="F72" s="164"/>
      <c r="G72" s="164"/>
      <c r="H72" s="164"/>
      <c r="I72" s="164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83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3"/>
    </row>
    <row r="73" spans="1:72">
      <c r="A73" s="161"/>
      <c r="B73" s="162"/>
      <c r="C73" s="162"/>
      <c r="D73" s="162"/>
      <c r="E73" s="162"/>
      <c r="F73" s="164"/>
      <c r="G73" s="164"/>
      <c r="H73" s="164"/>
      <c r="I73" s="164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83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3"/>
    </row>
    <row r="74" spans="1:72">
      <c r="A74" s="161"/>
      <c r="B74" s="162"/>
      <c r="C74" s="162"/>
      <c r="D74" s="180"/>
      <c r="E74" s="181"/>
      <c r="F74" s="181"/>
      <c r="G74" s="181"/>
      <c r="H74" s="181"/>
      <c r="I74" s="181"/>
      <c r="J74" s="181"/>
      <c r="K74" s="181"/>
      <c r="L74" s="181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2"/>
      <c r="BE74" s="162"/>
      <c r="BF74" s="162"/>
      <c r="BG74" s="163"/>
    </row>
    <row r="75" spans="1:72" ht="14.45" customHeight="1">
      <c r="A75" s="161"/>
      <c r="B75" s="162"/>
      <c r="C75" s="162"/>
      <c r="D75" s="170"/>
      <c r="E75" s="162"/>
      <c r="F75" s="162"/>
      <c r="G75" s="162"/>
      <c r="H75" s="162"/>
      <c r="I75" s="162"/>
      <c r="J75" s="162"/>
      <c r="K75" s="162"/>
      <c r="L75" s="162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200"/>
      <c r="BE75" s="162"/>
      <c r="BF75" s="162"/>
      <c r="BG75" s="163"/>
    </row>
    <row r="76" spans="1:72" ht="22.5" customHeight="1">
      <c r="A76" s="161"/>
      <c r="B76" s="162"/>
      <c r="C76" s="162"/>
      <c r="D76" s="170"/>
      <c r="E76" s="162"/>
      <c r="F76" s="162"/>
      <c r="G76" s="162"/>
      <c r="H76" s="162"/>
      <c r="I76" s="162"/>
      <c r="J76" s="533" t="s">
        <v>771</v>
      </c>
      <c r="K76" s="533"/>
      <c r="L76" s="533"/>
      <c r="M76" s="533"/>
      <c r="N76" s="533"/>
      <c r="O76" s="533"/>
      <c r="P76" s="533"/>
      <c r="Q76" s="533"/>
      <c r="R76" s="533"/>
      <c r="S76" s="162"/>
      <c r="T76" s="162"/>
      <c r="U76" s="162"/>
      <c r="V76" s="162"/>
      <c r="W76" s="534"/>
      <c r="X76" s="535"/>
      <c r="Y76" s="535"/>
      <c r="Z76" s="535"/>
      <c r="AA76" s="535"/>
      <c r="AB76" s="535"/>
      <c r="AC76" s="535"/>
      <c r="AD76" s="535"/>
      <c r="AE76" s="535"/>
      <c r="AF76" s="536"/>
      <c r="AG76" s="164"/>
      <c r="AH76" s="164"/>
      <c r="AI76" s="164"/>
      <c r="AJ76" s="151"/>
      <c r="AK76" s="164"/>
      <c r="AL76" s="164"/>
      <c r="AM76" s="164"/>
      <c r="AN76" s="164"/>
      <c r="AO76" s="164"/>
      <c r="AP76" s="164"/>
      <c r="AQ76" s="164"/>
      <c r="AR76" s="164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200"/>
      <c r="BE76" s="162"/>
      <c r="BF76" s="162"/>
      <c r="BG76" s="163"/>
    </row>
    <row r="77" spans="1:72">
      <c r="A77" s="161"/>
      <c r="B77" s="162"/>
      <c r="C77" s="162"/>
      <c r="D77" s="170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4"/>
      <c r="S77" s="164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200"/>
      <c r="BE77" s="162"/>
      <c r="BF77" s="162"/>
      <c r="BG77" s="163"/>
    </row>
    <row r="78" spans="1:72">
      <c r="A78" s="161"/>
      <c r="B78" s="162"/>
      <c r="C78" s="162"/>
      <c r="D78" s="170"/>
      <c r="E78" s="162"/>
      <c r="F78" s="162"/>
      <c r="G78" s="162"/>
      <c r="H78" s="162"/>
      <c r="I78" s="162"/>
      <c r="J78" s="162"/>
      <c r="K78" s="162"/>
      <c r="L78" s="162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4"/>
      <c r="AO78" s="164"/>
      <c r="AP78" s="164"/>
      <c r="AQ78" s="164"/>
      <c r="AR78" s="164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200"/>
      <c r="BE78" s="162"/>
      <c r="BF78" s="162"/>
      <c r="BG78" s="163"/>
    </row>
    <row r="79" spans="1:72" ht="19.899999999999999" customHeight="1">
      <c r="A79" s="161"/>
      <c r="B79" s="162"/>
      <c r="C79" s="162"/>
      <c r="D79" s="184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85"/>
      <c r="BE79" s="162"/>
      <c r="BF79" s="162"/>
      <c r="BG79" s="163"/>
    </row>
    <row r="80" spans="1:72">
      <c r="A80" s="161"/>
      <c r="B80" s="162"/>
      <c r="C80" s="162"/>
      <c r="D80" s="162"/>
      <c r="E80" s="162"/>
      <c r="F80" s="164"/>
      <c r="G80" s="164"/>
      <c r="H80" s="164"/>
      <c r="I80" s="164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83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3"/>
    </row>
    <row r="81" spans="1:83" ht="15.75" thickBot="1">
      <c r="A81" s="186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8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9"/>
    </row>
    <row r="82" spans="1:83" ht="32.450000000000003" customHeight="1" thickBot="1">
      <c r="A82" s="389" t="s">
        <v>726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1"/>
      <c r="BN82" s="168"/>
      <c r="BO82" s="168"/>
      <c r="BP82" s="168"/>
      <c r="BQ82" s="168"/>
      <c r="BR82" s="168"/>
      <c r="BS82" s="168"/>
      <c r="BT82" s="168"/>
    </row>
    <row r="83" spans="1:83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83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3"/>
    </row>
    <row r="84" spans="1:83" s="287" customFormat="1" ht="246.75" customHeight="1">
      <c r="A84" s="281"/>
      <c r="B84" s="452" t="s">
        <v>764</v>
      </c>
      <c r="C84" s="453"/>
      <c r="D84" s="453"/>
      <c r="E84" s="453"/>
      <c r="F84" s="453"/>
      <c r="G84" s="453"/>
      <c r="H84" s="453"/>
      <c r="I84" s="454"/>
      <c r="J84" s="455" t="s">
        <v>779</v>
      </c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7"/>
      <c r="X84" s="439" t="s">
        <v>840</v>
      </c>
      <c r="Y84" s="439"/>
      <c r="Z84" s="439" t="s">
        <v>715</v>
      </c>
      <c r="AA84" s="439"/>
      <c r="AB84" s="439" t="s">
        <v>716</v>
      </c>
      <c r="AC84" s="439"/>
      <c r="AD84" s="439" t="s">
        <v>717</v>
      </c>
      <c r="AE84" s="439"/>
      <c r="AF84" s="439" t="s">
        <v>718</v>
      </c>
      <c r="AG84" s="439"/>
      <c r="AH84" s="439" t="s">
        <v>719</v>
      </c>
      <c r="AI84" s="439"/>
      <c r="AJ84" s="393" t="s">
        <v>720</v>
      </c>
      <c r="AK84" s="393"/>
      <c r="AL84" s="341" t="s">
        <v>724</v>
      </c>
      <c r="AM84" s="282" t="s">
        <v>721</v>
      </c>
      <c r="AN84" s="341" t="s">
        <v>795</v>
      </c>
      <c r="AO84" s="282" t="s">
        <v>725</v>
      </c>
      <c r="AP84" s="282" t="s">
        <v>783</v>
      </c>
      <c r="AQ84" s="282" t="s">
        <v>780</v>
      </c>
      <c r="AR84" s="285"/>
      <c r="AS84" s="285"/>
      <c r="AT84" s="285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5"/>
      <c r="BF84" s="285"/>
      <c r="BG84" s="286"/>
      <c r="BK84" s="263" t="s">
        <v>755</v>
      </c>
      <c r="BL84" s="263" t="s">
        <v>232</v>
      </c>
      <c r="BM84" s="263" t="s">
        <v>232</v>
      </c>
      <c r="BN84" s="263" t="s">
        <v>756</v>
      </c>
      <c r="BO84" s="263" t="s">
        <v>757</v>
      </c>
      <c r="BP84" s="263" t="s">
        <v>758</v>
      </c>
      <c r="BQ84" s="263" t="s">
        <v>759</v>
      </c>
      <c r="BR84" s="263" t="s">
        <v>724</v>
      </c>
      <c r="BS84" s="264" t="s">
        <v>761</v>
      </c>
      <c r="BT84" s="264" t="s">
        <v>721</v>
      </c>
      <c r="BU84" s="263" t="s">
        <v>760</v>
      </c>
      <c r="BV84" s="263" t="s">
        <v>762</v>
      </c>
      <c r="BW84" s="263" t="s">
        <v>762</v>
      </c>
      <c r="BX84" s="263" t="s">
        <v>784</v>
      </c>
      <c r="BY84" s="285"/>
      <c r="BZ84" s="262"/>
      <c r="CA84" s="285"/>
      <c r="CB84" s="262"/>
      <c r="CC84" s="285"/>
      <c r="CD84" s="262"/>
      <c r="CE84" s="262"/>
    </row>
    <row r="85" spans="1:83" ht="24.95" customHeight="1">
      <c r="A85" s="161"/>
      <c r="B85" s="392">
        <v>1</v>
      </c>
      <c r="C85" s="395" t="s">
        <v>464</v>
      </c>
      <c r="D85" s="396"/>
      <c r="E85" s="396"/>
      <c r="F85" s="397"/>
      <c r="G85" s="397"/>
      <c r="H85" s="397"/>
      <c r="I85" s="398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86" t="str">
        <f>IF(J85&lt;&gt;"",BT85,"")</f>
        <v/>
      </c>
      <c r="AN85" s="394"/>
      <c r="AO85" s="386" t="str">
        <f>BU85</f>
        <v/>
      </c>
      <c r="AP85" s="386" t="str">
        <f>BW85</f>
        <v/>
      </c>
      <c r="AQ85" s="386" t="str">
        <f>(IF(COUNTA(J85:S96)&lt;&gt;0,CONCATENATE(IF(AND(BV90&gt;=90,BV90&lt;=100),Datos!AR2,IF(AND(BV90&gt;=50,BV90&lt;=89),Datos!AR3,IF(BV90&lt;50,Datos!AR4,"")))," (",BV90,")",),""))</f>
        <v/>
      </c>
      <c r="AR85" s="162"/>
      <c r="AS85" s="162"/>
      <c r="AT85" s="162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162"/>
      <c r="BF85" s="162"/>
      <c r="BG85" s="163"/>
      <c r="BK85" s="261">
        <f>IF(X85=Datos!$AJ$2,10,0)</f>
        <v>0</v>
      </c>
      <c r="BL85" s="261">
        <f>IF(Z85=Datos!$AK$2,10,0)</f>
        <v>0</v>
      </c>
      <c r="BM85" s="261">
        <f>IF(AB85=Datos!$AL$2,10,0)</f>
        <v>0</v>
      </c>
      <c r="BN85" s="261">
        <f>IF(AD85=Datos!AM$2,15,0)</f>
        <v>0</v>
      </c>
      <c r="BO85" s="265">
        <f>IF($AF85=Datos!$AN$2,15,IF($AF85=Datos!$AN$3,10,0))</f>
        <v>0</v>
      </c>
      <c r="BP85" s="261">
        <f>IF(AH85=Datos!AO$2,15,0)</f>
        <v>0</v>
      </c>
      <c r="BQ85" s="261">
        <f>IF(AJ85=Datos!$AP$2,15,0)</f>
        <v>0</v>
      </c>
      <c r="BR85" s="265">
        <f>IF($AL85=Datos!$AQ$2,10,IF($AL85=Datos!$AQ$3,5,0))</f>
        <v>0</v>
      </c>
      <c r="BS85" s="261">
        <f>SUM(BK85:BR85)</f>
        <v>0</v>
      </c>
      <c r="BT85" s="261" t="str">
        <f>IF(J85&lt;&gt;"",IF(BS85&gt;=90,Datos!AR$2,IF(AND(BS85&gt;=80,BS85&lt;=89),Datos!AR$3,Datos!AR$4)),"")</f>
        <v/>
      </c>
      <c r="BU85" s="261" t="str">
        <f>IF(AN85&lt;&gt;"",VLOOKUP(AN85,Datos!AV:AW,2,0),"")</f>
        <v/>
      </c>
      <c r="BV85" s="301" t="str">
        <f>IF(AND(BU85&lt;&gt;"",BT85&lt;&gt;""),INDEX($BN$91:$BQ$94,MATCH(BT85,$BN$91:$BN$94,0),MATCH(BU85,$BN$91:$BQ$91,0)),"")</f>
        <v/>
      </c>
      <c r="BW85" s="169" t="str">
        <f>IF(BV85=100,"Fuerte",IF(BV85=50,"Moderado",IF(BV85=0,"Débil","")))</f>
        <v/>
      </c>
      <c r="BX85" s="383" t="str">
        <f>IF(COUNTA(J85:S96)&lt;&gt;0,IF(AND(BV90&gt;=90,BV90&lt;=100),Datos!AR2,IF(AND(BV90&gt;49,BV90&lt;90),Datos!AR3,IF(BV90&lt;50,Datos!AR4,""))),"sin controles")</f>
        <v>sin controles</v>
      </c>
    </row>
    <row r="86" spans="1:83" ht="24.95" customHeight="1">
      <c r="A86" s="161"/>
      <c r="B86" s="392"/>
      <c r="C86" s="395" t="s">
        <v>465</v>
      </c>
      <c r="D86" s="396"/>
      <c r="E86" s="396"/>
      <c r="F86" s="397"/>
      <c r="G86" s="397"/>
      <c r="H86" s="397"/>
      <c r="I86" s="398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87"/>
      <c r="AN86" s="394"/>
      <c r="AO86" s="387"/>
      <c r="AP86" s="387"/>
      <c r="AQ86" s="387"/>
      <c r="AR86" s="162"/>
      <c r="AS86" s="162"/>
      <c r="AT86" s="162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162"/>
      <c r="BF86" s="162"/>
      <c r="BG86" s="163"/>
      <c r="BK86" s="261">
        <f>IF(X88=Datos!$AJ$2,10,0)</f>
        <v>0</v>
      </c>
      <c r="BL86" s="169">
        <f>IF(Z88=Datos!$AK$2,10,0)</f>
        <v>0</v>
      </c>
      <c r="BM86" s="169">
        <f>IF(AB88=Datos!$AL$2,10,0)</f>
        <v>0</v>
      </c>
      <c r="BN86" s="169">
        <f>IF(AD88=Datos!AM$2,15,0)</f>
        <v>0</v>
      </c>
      <c r="BO86" s="265">
        <f>IF($AF88=Datos!$AN$2,15,IF($AF88=Datos!$AN$3,10,0))</f>
        <v>0</v>
      </c>
      <c r="BP86" s="169">
        <f>IF(AH88=Datos!AO$2,15,0)</f>
        <v>0</v>
      </c>
      <c r="BQ86" s="169">
        <f>IF(AJ88=Datos!$AP$2,15,0)</f>
        <v>0</v>
      </c>
      <c r="BR86" s="265">
        <f>IF($AL88=Datos!$AQ$2,10,IF($AL88=Datos!$AQ$3,5,0))</f>
        <v>0</v>
      </c>
      <c r="BS86" s="261">
        <f>SUM(BK86:BR86)</f>
        <v>0</v>
      </c>
      <c r="BT86" s="261" t="str">
        <f>IF(J88&lt;&gt;"",IF(BS86&gt;=90,Datos!AR$2,IF(AND(BS86&gt;=80,BS86&lt;=89),Datos!AR$3,Datos!AR$4)),"")</f>
        <v/>
      </c>
      <c r="BU86" s="261" t="str">
        <f>IF(AN88&lt;&gt;"",VLOOKUP(AN88,Datos!AV:AW,2,0),"")</f>
        <v/>
      </c>
      <c r="BV86" s="301" t="str">
        <f t="shared" ref="BV86:BV88" si="0">IF(AND(BU86&lt;&gt;"",BT86&lt;&gt;""),INDEX($BN$91:$BQ$94,MATCH(BT86,$BN$91:$BN$94,0),MATCH(BU86,$BN$91:$BQ$91,0)),"")</f>
        <v/>
      </c>
      <c r="BW86" s="169" t="str">
        <f t="shared" ref="BW86:BW88" si="1">IF(BV86=100,"Fuerte",IF(BV86=50,"Moderado",IF(BV86=0,"Débil","")))</f>
        <v/>
      </c>
      <c r="BX86" s="384"/>
    </row>
    <row r="87" spans="1:83" ht="24.95" customHeight="1">
      <c r="A87" s="161"/>
      <c r="B87" s="392"/>
      <c r="C87" s="395" t="s">
        <v>466</v>
      </c>
      <c r="D87" s="396"/>
      <c r="E87" s="396"/>
      <c r="F87" s="397"/>
      <c r="G87" s="397"/>
      <c r="H87" s="397"/>
      <c r="I87" s="398"/>
      <c r="J87" s="421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3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88"/>
      <c r="AN87" s="394"/>
      <c r="AO87" s="388"/>
      <c r="AP87" s="388"/>
      <c r="AQ87" s="387"/>
      <c r="AR87" s="162"/>
      <c r="AS87" s="162"/>
      <c r="AT87" s="162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162"/>
      <c r="BF87" s="162"/>
      <c r="BG87" s="163"/>
      <c r="BK87" s="261">
        <f>IF(X91=Datos!$AJ$2,10,0)</f>
        <v>0</v>
      </c>
      <c r="BL87" s="169">
        <f>IF(Z91=Datos!$AK$2,10,0)</f>
        <v>0</v>
      </c>
      <c r="BM87" s="169">
        <f>IF(AB91=Datos!$AL$2,10,0)</f>
        <v>0</v>
      </c>
      <c r="BN87" s="169">
        <f>IF(AD91=Datos!AM$2,15,0)</f>
        <v>0</v>
      </c>
      <c r="BO87" s="265">
        <f>IF($AF91=Datos!$AN$2,15,IF($AF91=Datos!$AN$3,10,0))</f>
        <v>0</v>
      </c>
      <c r="BP87" s="169">
        <f>IF(AH91=Datos!AO$2,15,0)</f>
        <v>0</v>
      </c>
      <c r="BQ87" s="169">
        <f>IF(AJ91=Datos!$AP$2,15,0)</f>
        <v>0</v>
      </c>
      <c r="BR87" s="265">
        <f>IF($AL91=Datos!$AQ$2,10,IF($AL91=Datos!$AQ$3,5,0))</f>
        <v>0</v>
      </c>
      <c r="BS87" s="261">
        <f>SUM(BK87:BR87)</f>
        <v>0</v>
      </c>
      <c r="BT87" s="261" t="str">
        <f>IF(J91&lt;&gt;"",IF(BS87&gt;=90,Datos!AR$2,IF(AND(BS87&gt;=80,BS87&lt;=89),Datos!AR$3,Datos!AR$4)),"")</f>
        <v/>
      </c>
      <c r="BU87" s="261" t="str">
        <f>IF(AN91&lt;&gt;"",VLOOKUP(AN91,Datos!AV:AW,2,0),"")</f>
        <v/>
      </c>
      <c r="BV87" s="301" t="str">
        <f t="shared" si="0"/>
        <v/>
      </c>
      <c r="BW87" s="169" t="str">
        <f t="shared" si="1"/>
        <v/>
      </c>
      <c r="BX87" s="384"/>
    </row>
    <row r="88" spans="1:83" ht="24.95" customHeight="1">
      <c r="A88" s="161"/>
      <c r="B88" s="392">
        <v>2</v>
      </c>
      <c r="C88" s="395" t="s">
        <v>464</v>
      </c>
      <c r="D88" s="396"/>
      <c r="E88" s="396"/>
      <c r="F88" s="397"/>
      <c r="G88" s="397"/>
      <c r="H88" s="397"/>
      <c r="I88" s="398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86" t="str">
        <f>IF(J88&lt;&gt;"",BT86,"")</f>
        <v/>
      </c>
      <c r="AN88" s="394"/>
      <c r="AO88" s="386" t="str">
        <f>BU86</f>
        <v/>
      </c>
      <c r="AP88" s="386" t="str">
        <f>BW86</f>
        <v/>
      </c>
      <c r="AQ88" s="387"/>
      <c r="AR88" s="162"/>
      <c r="AS88" s="162"/>
      <c r="AT88" s="162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162"/>
      <c r="BF88" s="162"/>
      <c r="BG88" s="163"/>
      <c r="BK88" s="261">
        <f>IF(X94=Datos!$AJ$2,10,0)</f>
        <v>0</v>
      </c>
      <c r="BL88" s="169">
        <f>IF(Z94=Datos!$AK$2,10,0)</f>
        <v>0</v>
      </c>
      <c r="BM88" s="169">
        <f>IF(AB94=Datos!$AL$2,10,0)</f>
        <v>0</v>
      </c>
      <c r="BN88" s="169">
        <f>IF(AD94=Datos!AM$2,15,0)</f>
        <v>0</v>
      </c>
      <c r="BO88" s="265">
        <f>IF($AF94=Datos!$AN$2,15,IF($AF94=Datos!$AN$3,10,0))</f>
        <v>0</v>
      </c>
      <c r="BP88" s="169">
        <f>IF(AH94=Datos!AO$2,15,0)</f>
        <v>0</v>
      </c>
      <c r="BQ88" s="169">
        <f>IF(AJ94=Datos!$AP$2,15,0)</f>
        <v>0</v>
      </c>
      <c r="BR88" s="265">
        <f>IF($AL94=Datos!$AQ$2,10,IF($AL94=Datos!$AQ$3,5,0))</f>
        <v>0</v>
      </c>
      <c r="BS88" s="261">
        <f>SUM(BK88:BR88)</f>
        <v>0</v>
      </c>
      <c r="BT88" s="261" t="str">
        <f>IF(J94&lt;&gt;"",IF(BS88&gt;=90,Datos!AR$2,IF(AND(BS88&gt;=80,BS88&lt;=89),Datos!AR$3,Datos!AR$4)),"")</f>
        <v/>
      </c>
      <c r="BU88" s="261" t="str">
        <f>IF(AN94&lt;&gt;"",VLOOKUP(AN94,Datos!AV:AW,2,0),"")</f>
        <v/>
      </c>
      <c r="BV88" s="301" t="str">
        <f t="shared" si="0"/>
        <v/>
      </c>
      <c r="BW88" s="169" t="str">
        <f t="shared" si="1"/>
        <v/>
      </c>
      <c r="BX88" s="384"/>
    </row>
    <row r="89" spans="1:83" ht="24.95" customHeight="1">
      <c r="A89" s="161"/>
      <c r="B89" s="392"/>
      <c r="C89" s="395" t="s">
        <v>465</v>
      </c>
      <c r="D89" s="396"/>
      <c r="E89" s="396"/>
      <c r="F89" s="397"/>
      <c r="G89" s="397"/>
      <c r="H89" s="397"/>
      <c r="I89" s="398"/>
      <c r="J89" s="418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20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87"/>
      <c r="AN89" s="394"/>
      <c r="AO89" s="387"/>
      <c r="AP89" s="387"/>
      <c r="AQ89" s="387"/>
      <c r="AR89" s="162"/>
      <c r="AS89" s="162"/>
      <c r="AT89" s="162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162"/>
      <c r="BF89" s="162"/>
      <c r="BG89" s="163"/>
      <c r="BK89" s="169"/>
      <c r="BL89" s="169"/>
      <c r="BM89" s="169"/>
      <c r="BN89" s="169"/>
      <c r="BO89" s="266"/>
      <c r="BP89" s="169"/>
      <c r="BQ89" s="169"/>
      <c r="BR89" s="169"/>
      <c r="BS89" s="169"/>
      <c r="BT89" s="169"/>
      <c r="BU89" s="169"/>
      <c r="BV89" s="169"/>
      <c r="BW89" s="169"/>
      <c r="BX89" s="385"/>
    </row>
    <row r="90" spans="1:83" ht="24.95" customHeight="1">
      <c r="A90" s="161"/>
      <c r="B90" s="392"/>
      <c r="C90" s="395" t="s">
        <v>466</v>
      </c>
      <c r="D90" s="396"/>
      <c r="E90" s="396"/>
      <c r="F90" s="397"/>
      <c r="G90" s="397"/>
      <c r="H90" s="397"/>
      <c r="I90" s="398"/>
      <c r="J90" s="421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3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88"/>
      <c r="AN90" s="394"/>
      <c r="AO90" s="388"/>
      <c r="AP90" s="388"/>
      <c r="AQ90" s="387"/>
      <c r="AR90" s="162"/>
      <c r="AS90" s="162"/>
      <c r="AT90" s="162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162"/>
      <c r="BF90" s="162"/>
      <c r="BG90" s="163"/>
      <c r="BU90" s="169" t="s">
        <v>84</v>
      </c>
      <c r="BV90" s="169">
        <f>ROUND(IF(COUNTA(J85:S96)=0,0,SUM(BV85:BV88)/(COUNTA(J85:S96))),1)</f>
        <v>0</v>
      </c>
    </row>
    <row r="91" spans="1:83" ht="24.95" customHeight="1">
      <c r="A91" s="161"/>
      <c r="B91" s="392">
        <v>3</v>
      </c>
      <c r="C91" s="395" t="s">
        <v>464</v>
      </c>
      <c r="D91" s="396"/>
      <c r="E91" s="396"/>
      <c r="F91" s="397"/>
      <c r="G91" s="397"/>
      <c r="H91" s="397"/>
      <c r="I91" s="398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86" t="str">
        <f>IF(J91&lt;&gt;"",BT87,"")</f>
        <v/>
      </c>
      <c r="AN91" s="394"/>
      <c r="AO91" s="386" t="str">
        <f>BU87</f>
        <v/>
      </c>
      <c r="AP91" s="386" t="str">
        <f>BW87</f>
        <v/>
      </c>
      <c r="AQ91" s="387"/>
      <c r="AR91" s="162"/>
      <c r="AS91" s="162"/>
      <c r="AT91" s="162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162"/>
      <c r="BF91" s="162"/>
      <c r="BG91" s="163"/>
      <c r="BN91" s="169"/>
      <c r="BO91" s="267" t="s">
        <v>722</v>
      </c>
      <c r="BP91" s="267" t="s">
        <v>723</v>
      </c>
      <c r="BQ91" s="267" t="s">
        <v>745</v>
      </c>
      <c r="BR91" s="13"/>
    </row>
    <row r="92" spans="1:83" ht="24.95" customHeight="1">
      <c r="A92" s="161"/>
      <c r="B92" s="392"/>
      <c r="C92" s="395" t="s">
        <v>465</v>
      </c>
      <c r="D92" s="396"/>
      <c r="E92" s="396"/>
      <c r="F92" s="397"/>
      <c r="G92" s="397"/>
      <c r="H92" s="397"/>
      <c r="I92" s="398"/>
      <c r="J92" s="418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20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87"/>
      <c r="AN92" s="394"/>
      <c r="AO92" s="387"/>
      <c r="AP92" s="387"/>
      <c r="AQ92" s="387"/>
      <c r="AR92" s="162"/>
      <c r="AS92" s="162"/>
      <c r="AT92" s="162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162"/>
      <c r="BF92" s="162"/>
      <c r="BG92" s="163"/>
      <c r="BN92" s="267" t="s">
        <v>722</v>
      </c>
      <c r="BO92" s="169">
        <v>100</v>
      </c>
      <c r="BP92" s="169">
        <v>50</v>
      </c>
      <c r="BQ92" s="169">
        <v>0</v>
      </c>
      <c r="BR92" s="162"/>
      <c r="BZ92" s="160" t="s">
        <v>763</v>
      </c>
    </row>
    <row r="93" spans="1:83" ht="24.95" customHeight="1">
      <c r="A93" s="161"/>
      <c r="B93" s="392"/>
      <c r="C93" s="395" t="s">
        <v>466</v>
      </c>
      <c r="D93" s="396"/>
      <c r="E93" s="396"/>
      <c r="F93" s="397"/>
      <c r="G93" s="397"/>
      <c r="H93" s="397"/>
      <c r="I93" s="398"/>
      <c r="J93" s="421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3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88"/>
      <c r="AN93" s="394"/>
      <c r="AO93" s="388"/>
      <c r="AP93" s="388"/>
      <c r="AQ93" s="387"/>
      <c r="AR93" s="162"/>
      <c r="AS93" s="162"/>
      <c r="AT93" s="162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162"/>
      <c r="BF93" s="162"/>
      <c r="BG93" s="163"/>
      <c r="BN93" s="267" t="s">
        <v>723</v>
      </c>
      <c r="BO93" s="169">
        <v>50</v>
      </c>
      <c r="BP93" s="169">
        <v>50</v>
      </c>
      <c r="BQ93" s="169">
        <v>0</v>
      </c>
      <c r="BR93" s="162"/>
    </row>
    <row r="94" spans="1:83" ht="24.95" customHeight="1">
      <c r="A94" s="161"/>
      <c r="B94" s="392">
        <v>4</v>
      </c>
      <c r="C94" s="395" t="s">
        <v>464</v>
      </c>
      <c r="D94" s="396"/>
      <c r="E94" s="396"/>
      <c r="F94" s="397"/>
      <c r="G94" s="397"/>
      <c r="H94" s="397"/>
      <c r="I94" s="398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86" t="str">
        <f>IF(J94&lt;&gt;"",BT88,"")</f>
        <v/>
      </c>
      <c r="AN94" s="394"/>
      <c r="AO94" s="386" t="str">
        <f>BU88</f>
        <v/>
      </c>
      <c r="AP94" s="386" t="str">
        <f>BW88</f>
        <v/>
      </c>
      <c r="AQ94" s="387"/>
      <c r="AR94" s="162"/>
      <c r="AS94" s="162"/>
      <c r="AT94" s="162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162"/>
      <c r="BF94" s="162"/>
      <c r="BG94" s="163"/>
      <c r="BN94" s="267" t="s">
        <v>745</v>
      </c>
      <c r="BO94" s="169">
        <v>0</v>
      </c>
      <c r="BP94" s="169">
        <v>0</v>
      </c>
      <c r="BQ94" s="169">
        <v>0</v>
      </c>
      <c r="BR94" s="162"/>
    </row>
    <row r="95" spans="1:83" ht="24.95" customHeight="1">
      <c r="A95" s="161"/>
      <c r="B95" s="392"/>
      <c r="C95" s="395" t="s">
        <v>465</v>
      </c>
      <c r="D95" s="396"/>
      <c r="E95" s="396"/>
      <c r="F95" s="397"/>
      <c r="G95" s="397"/>
      <c r="H95" s="397"/>
      <c r="I95" s="398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87"/>
      <c r="AN95" s="394"/>
      <c r="AO95" s="387"/>
      <c r="AP95" s="387"/>
      <c r="AQ95" s="387"/>
      <c r="AR95" s="162"/>
      <c r="AS95" s="162"/>
      <c r="AT95" s="162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162"/>
      <c r="BF95" s="162"/>
      <c r="BG95" s="163"/>
    </row>
    <row r="96" spans="1:83" ht="24.95" customHeight="1">
      <c r="A96" s="161"/>
      <c r="B96" s="392"/>
      <c r="C96" s="395" t="s">
        <v>466</v>
      </c>
      <c r="D96" s="396"/>
      <c r="E96" s="396"/>
      <c r="F96" s="397"/>
      <c r="G96" s="397"/>
      <c r="H96" s="397"/>
      <c r="I96" s="398"/>
      <c r="J96" s="421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3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88"/>
      <c r="AN96" s="394"/>
      <c r="AO96" s="388"/>
      <c r="AP96" s="388"/>
      <c r="AQ96" s="388"/>
      <c r="AR96" s="162"/>
      <c r="AS96" s="162"/>
      <c r="AT96" s="162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162"/>
      <c r="BF96" s="162"/>
      <c r="BG96" s="163"/>
    </row>
    <row r="97" spans="1:76" ht="15.75" customHeight="1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3"/>
    </row>
    <row r="98" spans="1:76" s="287" customFormat="1" ht="270.75" customHeight="1">
      <c r="A98" s="281"/>
      <c r="B98" s="452" t="s">
        <v>764</v>
      </c>
      <c r="C98" s="453"/>
      <c r="D98" s="453"/>
      <c r="E98" s="453"/>
      <c r="F98" s="453"/>
      <c r="G98" s="453"/>
      <c r="H98" s="453"/>
      <c r="I98" s="454"/>
      <c r="J98" s="455" t="s">
        <v>797</v>
      </c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7"/>
      <c r="X98" s="439" t="s">
        <v>841</v>
      </c>
      <c r="Y98" s="439"/>
      <c r="Z98" s="439" t="s">
        <v>715</v>
      </c>
      <c r="AA98" s="439"/>
      <c r="AB98" s="439" t="s">
        <v>716</v>
      </c>
      <c r="AC98" s="439"/>
      <c r="AD98" s="439" t="s">
        <v>717</v>
      </c>
      <c r="AE98" s="439"/>
      <c r="AF98" s="439" t="s">
        <v>718</v>
      </c>
      <c r="AG98" s="439"/>
      <c r="AH98" s="439" t="s">
        <v>719</v>
      </c>
      <c r="AI98" s="439"/>
      <c r="AJ98" s="393" t="s">
        <v>720</v>
      </c>
      <c r="AK98" s="393"/>
      <c r="AL98" s="341" t="s">
        <v>724</v>
      </c>
      <c r="AM98" s="282" t="s">
        <v>721</v>
      </c>
      <c r="AN98" s="341" t="s">
        <v>795</v>
      </c>
      <c r="AO98" s="282" t="s">
        <v>725</v>
      </c>
      <c r="AP98" s="282" t="s">
        <v>783</v>
      </c>
      <c r="AQ98" s="282" t="s">
        <v>780</v>
      </c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5"/>
      <c r="BF98" s="285"/>
      <c r="BG98" s="286"/>
      <c r="BK98" s="263" t="s">
        <v>755</v>
      </c>
      <c r="BL98" s="263" t="s">
        <v>232</v>
      </c>
      <c r="BM98" s="263" t="s">
        <v>232</v>
      </c>
      <c r="BN98" s="263" t="s">
        <v>756</v>
      </c>
      <c r="BO98" s="263" t="s">
        <v>757</v>
      </c>
      <c r="BP98" s="263" t="s">
        <v>758</v>
      </c>
      <c r="BQ98" s="263" t="s">
        <v>759</v>
      </c>
      <c r="BR98" s="263" t="s">
        <v>724</v>
      </c>
      <c r="BS98" s="264" t="s">
        <v>761</v>
      </c>
      <c r="BT98" s="264" t="s">
        <v>721</v>
      </c>
      <c r="BU98" s="263" t="s">
        <v>760</v>
      </c>
      <c r="BV98" s="263" t="s">
        <v>762</v>
      </c>
      <c r="BW98" s="263" t="s">
        <v>762</v>
      </c>
      <c r="BX98" s="263" t="s">
        <v>798</v>
      </c>
    </row>
    <row r="99" spans="1:76" ht="24.95" customHeight="1">
      <c r="A99" s="161"/>
      <c r="B99" s="392">
        <v>1</v>
      </c>
      <c r="C99" s="395" t="s">
        <v>464</v>
      </c>
      <c r="D99" s="396"/>
      <c r="E99" s="396"/>
      <c r="F99" s="397"/>
      <c r="G99" s="397"/>
      <c r="H99" s="397"/>
      <c r="I99" s="398"/>
      <c r="J99" s="415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7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4"/>
      <c r="AM99" s="386" t="str">
        <f>IF(J99&lt;&gt;"",BT99,"")</f>
        <v/>
      </c>
      <c r="AN99" s="394"/>
      <c r="AO99" s="386" t="str">
        <f>BU99</f>
        <v/>
      </c>
      <c r="AP99" s="386" t="str">
        <f>BW99</f>
        <v/>
      </c>
      <c r="AQ99" s="386" t="str">
        <f>(IF(COUNTA(J99:S110)&lt;&gt;0,CONCATENATE(IF(AND(BV104&gt;=90,BV104&lt;=100),Datos!AR2,IF(AND(BV104&gt;=50,BV104&lt;=89),Datos!AR3,IF(BV104&lt;50,Datos!AR4,"")))," (",BV104,")",),""))</f>
        <v/>
      </c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162"/>
      <c r="BF99" s="162"/>
      <c r="BG99" s="163"/>
      <c r="BK99" s="261">
        <f>IF(X99=Datos!$AJ$2,10,0)</f>
        <v>0</v>
      </c>
      <c r="BL99" s="261">
        <f>IF(Z99=Datos!$AK$2,10,0)</f>
        <v>0</v>
      </c>
      <c r="BM99" s="261">
        <f>IF(AB99=Datos!$AL$2,10,0)</f>
        <v>0</v>
      </c>
      <c r="BN99" s="261">
        <f>IF(AD99=Datos!AM$2,15,0)</f>
        <v>0</v>
      </c>
      <c r="BO99" s="265">
        <f>IF($AF99=Datos!$AN$2,15,IF($AF99=Datos!$AN$3,10,0))</f>
        <v>0</v>
      </c>
      <c r="BP99" s="261">
        <f>IF(AH99=Datos!AO$2,15,0)</f>
        <v>0</v>
      </c>
      <c r="BQ99" s="261">
        <f>IF(AJ99=Datos!$AP$2,15,0)</f>
        <v>0</v>
      </c>
      <c r="BR99" s="265">
        <f>IF($AL99=Datos!$AQ$2,10,IF($AL99=Datos!$AQ$3,5,0))</f>
        <v>0</v>
      </c>
      <c r="BS99" s="261">
        <f>SUM(BK99:BR99)</f>
        <v>0</v>
      </c>
      <c r="BT99" s="261" t="str">
        <f>IF(J99&lt;&gt;"",IF(BS99&gt;=90,Datos!AR$2,IF(AND(BS99&gt;=80,BS99&lt;=89),Datos!AR$3,Datos!AR$4)),"")</f>
        <v/>
      </c>
      <c r="BU99" s="261" t="str">
        <f>IF(AN99&lt;&gt;"",VLOOKUP(AN99,Datos!AV:AW,2,0),"")</f>
        <v/>
      </c>
      <c r="BV99" s="301" t="str">
        <f>IF(AND(BU99&lt;&gt;"",BT99&lt;&gt;""),INDEX($BN$91:$BQ$94,MATCH(BT99,$BN$91:$BN$94,0),MATCH(BU99,$BN$91:$BQ$91,0)),"")</f>
        <v/>
      </c>
      <c r="BW99" s="169" t="str">
        <f>IF(BV99=100,"Fuerte",IF(BV99=50,"Moderado",IF(BV99=0,"Débil","")))</f>
        <v/>
      </c>
      <c r="BX99" s="383" t="str">
        <f>IF(COUNTA(J99:S110)&lt;&gt;0,IF(AND(BV104&gt;=90,BV104&lt;=100),Datos!AR2,IF(AND(BV104&gt;49,BV104&lt;90),Datos!AR3,IF(BV104&lt;50,Datos!AR4,""))),"sin controles")</f>
        <v>sin controles</v>
      </c>
    </row>
    <row r="100" spans="1:76" ht="24.95" customHeight="1">
      <c r="A100" s="161"/>
      <c r="B100" s="392"/>
      <c r="C100" s="395" t="s">
        <v>465</v>
      </c>
      <c r="D100" s="396"/>
      <c r="E100" s="396"/>
      <c r="F100" s="397"/>
      <c r="G100" s="397"/>
      <c r="H100" s="397"/>
      <c r="I100" s="398"/>
      <c r="J100" s="418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20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87"/>
      <c r="AN100" s="394"/>
      <c r="AO100" s="387"/>
      <c r="AP100" s="387"/>
      <c r="AQ100" s="387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162"/>
      <c r="BF100" s="162"/>
      <c r="BG100" s="163"/>
      <c r="BK100" s="261">
        <f>IF(X102=Datos!$AJ$2,10,0)</f>
        <v>0</v>
      </c>
      <c r="BL100" s="169">
        <f>IF(Z102=Datos!$AK$2,10,0)</f>
        <v>0</v>
      </c>
      <c r="BM100" s="169">
        <f>IF(AB102=Datos!$AL$2,10,0)</f>
        <v>0</v>
      </c>
      <c r="BN100" s="169">
        <f>IF(AD102=Datos!AM$2,15,0)</f>
        <v>0</v>
      </c>
      <c r="BO100" s="265">
        <f>IF($AF102=Datos!$AN$2,15,IF($AF102=Datos!$AN$3,10,0))</f>
        <v>0</v>
      </c>
      <c r="BP100" s="169">
        <f>IF(AH102=Datos!AO$2,15,0)</f>
        <v>0</v>
      </c>
      <c r="BQ100" s="169">
        <f>IF(AJ102=Datos!$AP$2,15,0)</f>
        <v>0</v>
      </c>
      <c r="BR100" s="265">
        <f>IF($AL102=Datos!$AQ$2,10,IF($AL102=Datos!$AQ$3,5,0))</f>
        <v>0</v>
      </c>
      <c r="BS100" s="261">
        <f>SUM(BK100:BR100)</f>
        <v>0</v>
      </c>
      <c r="BT100" s="261" t="str">
        <f>IF(J102&lt;&gt;"",IF(BS100&gt;=90,Datos!AR$2,IF(AND(BS100&gt;=80,BS100&lt;=89),Datos!AR$3,Datos!AR$4)),"")</f>
        <v/>
      </c>
      <c r="BU100" s="261" t="str">
        <f>IF(AN102&lt;&gt;"",VLOOKUP(AN102,Datos!AV:AW,2,0),"")</f>
        <v/>
      </c>
      <c r="BV100" s="301" t="str">
        <f>IF(AND(BU100&lt;&gt;"",BT100&lt;&gt;""),INDEX($BN$91:$BQ$94,MATCH(BT100,$BN$91:$BN$94,0),MATCH(BU100,$BN$91:$BQ$91,0)),"")</f>
        <v/>
      </c>
      <c r="BW100" s="169" t="str">
        <f t="shared" ref="BW100:BW102" si="2">IF(BV100=100,"Fuerte",IF(BV100=50,"Moderado",IF(BV100=0,"Débil","")))</f>
        <v/>
      </c>
      <c r="BX100" s="384"/>
    </row>
    <row r="101" spans="1:76" ht="24.95" customHeight="1">
      <c r="A101" s="161"/>
      <c r="B101" s="392"/>
      <c r="C101" s="395" t="s">
        <v>466</v>
      </c>
      <c r="D101" s="396"/>
      <c r="E101" s="396"/>
      <c r="F101" s="397"/>
      <c r="G101" s="397"/>
      <c r="H101" s="397"/>
      <c r="I101" s="398"/>
      <c r="J101" s="421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3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88"/>
      <c r="AN101" s="394"/>
      <c r="AO101" s="388"/>
      <c r="AP101" s="388"/>
      <c r="AQ101" s="387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162"/>
      <c r="BF101" s="162"/>
      <c r="BG101" s="163"/>
      <c r="BK101" s="261">
        <f>IF(X105=Datos!$AJ$2,10,0)</f>
        <v>0</v>
      </c>
      <c r="BL101" s="169">
        <f>IF(Z105=Datos!$AK$2,10,0)</f>
        <v>0</v>
      </c>
      <c r="BM101" s="169">
        <f>IF(AB105=Datos!$AL$2,10,0)</f>
        <v>0</v>
      </c>
      <c r="BN101" s="169">
        <f>IF(AD105=Datos!AM$2,15,0)</f>
        <v>0</v>
      </c>
      <c r="BO101" s="265">
        <f>IF($AF105=Datos!$AN$2,15,IF($AF105=Datos!$AN$3,10,0))</f>
        <v>0</v>
      </c>
      <c r="BP101" s="169">
        <f>IF(AH105=Datos!AO$2,15,0)</f>
        <v>0</v>
      </c>
      <c r="BQ101" s="169">
        <f>IF(AJ105=Datos!$AP$2,15,0)</f>
        <v>0</v>
      </c>
      <c r="BR101" s="265">
        <f>IF($AL105=Datos!$AQ$2,10,IF($AL105=Datos!$AQ$3,5,0))</f>
        <v>0</v>
      </c>
      <c r="BS101" s="261">
        <f>SUM(BK101:BR101)</f>
        <v>0</v>
      </c>
      <c r="BT101" s="261" t="str">
        <f>IF(J105&lt;&gt;"",IF(BS101&gt;=90,Datos!AR$2,IF(AND(BS101&gt;=80,BS101&lt;=89),Datos!AR$3,Datos!AR$4)),"")</f>
        <v/>
      </c>
      <c r="BU101" s="261" t="str">
        <f>IF(AN105&lt;&gt;"",VLOOKUP(AN105,Datos!AV:AW,2,0),"")</f>
        <v/>
      </c>
      <c r="BV101" s="301" t="str">
        <f t="shared" ref="BV101:BV102" si="3">IF(AND(BU101&lt;&gt;"",BT101&lt;&gt;""),INDEX($BN$91:$BQ$94,MATCH(BT101,$BN$91:$BN$94,0),MATCH(BU101,$BN$91:$BQ$91,0)),"")</f>
        <v/>
      </c>
      <c r="BW101" s="169" t="str">
        <f t="shared" si="2"/>
        <v/>
      </c>
      <c r="BX101" s="384"/>
    </row>
    <row r="102" spans="1:76" ht="24.95" customHeight="1">
      <c r="A102" s="161"/>
      <c r="B102" s="392">
        <v>2</v>
      </c>
      <c r="C102" s="395" t="s">
        <v>464</v>
      </c>
      <c r="D102" s="396"/>
      <c r="E102" s="396"/>
      <c r="F102" s="397"/>
      <c r="G102" s="397"/>
      <c r="H102" s="397"/>
      <c r="I102" s="398"/>
      <c r="J102" s="415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7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  <c r="AI102" s="394"/>
      <c r="AJ102" s="394"/>
      <c r="AK102" s="394"/>
      <c r="AL102" s="394"/>
      <c r="AM102" s="386" t="str">
        <f>IF(J102&lt;&gt;"",BT100,"")</f>
        <v/>
      </c>
      <c r="AN102" s="394"/>
      <c r="AO102" s="386" t="str">
        <f>BU100</f>
        <v/>
      </c>
      <c r="AP102" s="386" t="str">
        <f>BW100</f>
        <v/>
      </c>
      <c r="AQ102" s="387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162"/>
      <c r="BF102" s="162"/>
      <c r="BG102" s="163"/>
      <c r="BK102" s="261">
        <f>IF(X108=Datos!$AJ$2,10,0)</f>
        <v>0</v>
      </c>
      <c r="BL102" s="169">
        <f>IF(Z108=Datos!$AK$2,10,0)</f>
        <v>0</v>
      </c>
      <c r="BM102" s="169">
        <f>IF(AB108=Datos!$AL$2,10,0)</f>
        <v>0</v>
      </c>
      <c r="BN102" s="169">
        <f>IF(AD108=Datos!AM$2,15,0)</f>
        <v>0</v>
      </c>
      <c r="BO102" s="265">
        <f>IF($AF108=Datos!$AN$2,15,IF($AF108=Datos!$AN$3,10,0))</f>
        <v>0</v>
      </c>
      <c r="BP102" s="169">
        <f>IF(AH108=Datos!AO$2,15,0)</f>
        <v>0</v>
      </c>
      <c r="BQ102" s="169">
        <f>IF(AJ108=Datos!$AP$2,15,0)</f>
        <v>0</v>
      </c>
      <c r="BR102" s="265">
        <f>IF($AL108=Datos!$AQ$2,10,IF($AL108=Datos!$AQ$3,5,0))</f>
        <v>0</v>
      </c>
      <c r="BS102" s="261">
        <f>SUM(BK102:BR102)</f>
        <v>0</v>
      </c>
      <c r="BT102" s="261" t="str">
        <f>IF(J108&lt;&gt;"",IF(BS102&gt;=90,Datos!AR$2,IF(AND(BS102&gt;=80,BS102&lt;=89),Datos!AR$3,Datos!AR$4)),"")</f>
        <v/>
      </c>
      <c r="BU102" s="261" t="str">
        <f>IF(AN108&lt;&gt;"",VLOOKUP(AN108,Datos!AV:AW,2,0),"")</f>
        <v/>
      </c>
      <c r="BV102" s="301" t="str">
        <f t="shared" si="3"/>
        <v/>
      </c>
      <c r="BW102" s="169" t="str">
        <f t="shared" si="2"/>
        <v/>
      </c>
      <c r="BX102" s="384"/>
    </row>
    <row r="103" spans="1:76" ht="24.95" customHeight="1">
      <c r="A103" s="161"/>
      <c r="B103" s="392"/>
      <c r="C103" s="395" t="s">
        <v>465</v>
      </c>
      <c r="D103" s="396"/>
      <c r="E103" s="396"/>
      <c r="F103" s="397"/>
      <c r="G103" s="397"/>
      <c r="H103" s="397"/>
      <c r="I103" s="398"/>
      <c r="J103" s="418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20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87"/>
      <c r="AN103" s="394"/>
      <c r="AO103" s="387"/>
      <c r="AP103" s="387"/>
      <c r="AQ103" s="387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162"/>
      <c r="BF103" s="162"/>
      <c r="BG103" s="163"/>
      <c r="BK103" s="169"/>
      <c r="BL103" s="169"/>
      <c r="BM103" s="169"/>
      <c r="BN103" s="169"/>
      <c r="BO103" s="266"/>
      <c r="BP103" s="169"/>
      <c r="BQ103" s="169"/>
      <c r="BR103" s="169"/>
      <c r="BS103" s="169"/>
      <c r="BT103" s="169"/>
      <c r="BU103" s="169"/>
      <c r="BV103" s="169"/>
      <c r="BW103" s="169"/>
      <c r="BX103" s="385"/>
    </row>
    <row r="104" spans="1:76" ht="24.95" customHeight="1">
      <c r="A104" s="161"/>
      <c r="B104" s="392"/>
      <c r="C104" s="395" t="s">
        <v>466</v>
      </c>
      <c r="D104" s="396"/>
      <c r="E104" s="396"/>
      <c r="F104" s="397"/>
      <c r="G104" s="397"/>
      <c r="H104" s="397"/>
      <c r="I104" s="398"/>
      <c r="J104" s="421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3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4"/>
      <c r="AK104" s="394"/>
      <c r="AL104" s="394"/>
      <c r="AM104" s="388"/>
      <c r="AN104" s="394"/>
      <c r="AO104" s="388"/>
      <c r="AP104" s="388"/>
      <c r="AQ104" s="387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162"/>
      <c r="BF104" s="162"/>
      <c r="BG104" s="163"/>
      <c r="BU104" s="169" t="s">
        <v>84</v>
      </c>
      <c r="BV104" s="169">
        <f>ROUND(IF(COUNTA(J99:S110)=0,0,SUM(BV99:BV102)/(COUNTA(J99:S110))),1)</f>
        <v>0</v>
      </c>
    </row>
    <row r="105" spans="1:76" ht="24.95" customHeight="1">
      <c r="A105" s="161"/>
      <c r="B105" s="392">
        <v>3</v>
      </c>
      <c r="C105" s="395" t="s">
        <v>464</v>
      </c>
      <c r="D105" s="396"/>
      <c r="E105" s="396"/>
      <c r="F105" s="397"/>
      <c r="G105" s="397"/>
      <c r="H105" s="397"/>
      <c r="I105" s="398"/>
      <c r="J105" s="415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7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86" t="str">
        <f>IF(J105&lt;&gt;"",BT101,"")</f>
        <v/>
      </c>
      <c r="AN105" s="394"/>
      <c r="AO105" s="386" t="str">
        <f>BU101</f>
        <v/>
      </c>
      <c r="AP105" s="386" t="str">
        <f>BW101</f>
        <v/>
      </c>
      <c r="AQ105" s="387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162"/>
      <c r="BF105" s="162"/>
      <c r="BG105" s="163"/>
      <c r="BN105" s="169"/>
      <c r="BO105" s="267" t="s">
        <v>722</v>
      </c>
      <c r="BP105" s="267" t="s">
        <v>723</v>
      </c>
      <c r="BQ105" s="267" t="s">
        <v>745</v>
      </c>
      <c r="BR105" s="13"/>
    </row>
    <row r="106" spans="1:76" ht="24.95" customHeight="1">
      <c r="A106" s="161"/>
      <c r="B106" s="392"/>
      <c r="C106" s="395" t="s">
        <v>465</v>
      </c>
      <c r="D106" s="396"/>
      <c r="E106" s="396"/>
      <c r="F106" s="397"/>
      <c r="G106" s="397"/>
      <c r="H106" s="397"/>
      <c r="I106" s="398"/>
      <c r="J106" s="418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20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87"/>
      <c r="AN106" s="394"/>
      <c r="AO106" s="387"/>
      <c r="AP106" s="387"/>
      <c r="AQ106" s="387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162"/>
      <c r="BF106" s="162"/>
      <c r="BG106" s="163"/>
      <c r="BN106" s="267" t="s">
        <v>722</v>
      </c>
      <c r="BO106" s="169">
        <v>100</v>
      </c>
      <c r="BP106" s="169">
        <v>50</v>
      </c>
      <c r="BQ106" s="169">
        <v>0</v>
      </c>
      <c r="BR106" s="162"/>
    </row>
    <row r="107" spans="1:76" ht="24.95" customHeight="1">
      <c r="A107" s="161"/>
      <c r="B107" s="392"/>
      <c r="C107" s="395" t="s">
        <v>466</v>
      </c>
      <c r="D107" s="396"/>
      <c r="E107" s="396"/>
      <c r="F107" s="397"/>
      <c r="G107" s="397"/>
      <c r="H107" s="397"/>
      <c r="I107" s="398"/>
      <c r="J107" s="421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3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88"/>
      <c r="AN107" s="394"/>
      <c r="AO107" s="388"/>
      <c r="AP107" s="388"/>
      <c r="AQ107" s="387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162"/>
      <c r="BF107" s="162"/>
      <c r="BG107" s="163"/>
      <c r="BN107" s="267" t="s">
        <v>723</v>
      </c>
      <c r="BO107" s="169">
        <v>50</v>
      </c>
      <c r="BP107" s="169">
        <v>50</v>
      </c>
      <c r="BQ107" s="169">
        <v>0</v>
      </c>
      <c r="BR107" s="162"/>
    </row>
    <row r="108" spans="1:76" ht="24.95" customHeight="1">
      <c r="A108" s="161"/>
      <c r="B108" s="392">
        <v>4</v>
      </c>
      <c r="C108" s="395" t="s">
        <v>464</v>
      </c>
      <c r="D108" s="396"/>
      <c r="E108" s="396"/>
      <c r="F108" s="397"/>
      <c r="G108" s="397"/>
      <c r="H108" s="397"/>
      <c r="I108" s="398"/>
      <c r="J108" s="415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7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86" t="str">
        <f>IF(J108&lt;&gt;"",BT102,"")</f>
        <v/>
      </c>
      <c r="AN108" s="394"/>
      <c r="AO108" s="386" t="str">
        <f>BU102</f>
        <v/>
      </c>
      <c r="AP108" s="386" t="str">
        <f>BW102</f>
        <v/>
      </c>
      <c r="AQ108" s="387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162"/>
      <c r="BF108" s="162"/>
      <c r="BG108" s="163"/>
      <c r="BN108" s="267" t="s">
        <v>745</v>
      </c>
      <c r="BO108" s="169">
        <v>0</v>
      </c>
      <c r="BP108" s="169">
        <v>0</v>
      </c>
      <c r="BQ108" s="169">
        <v>0</v>
      </c>
      <c r="BR108" s="162"/>
    </row>
    <row r="109" spans="1:76" ht="24.95" customHeight="1">
      <c r="A109" s="161"/>
      <c r="B109" s="392"/>
      <c r="C109" s="395" t="s">
        <v>465</v>
      </c>
      <c r="D109" s="396"/>
      <c r="E109" s="396"/>
      <c r="F109" s="397"/>
      <c r="G109" s="397"/>
      <c r="H109" s="397"/>
      <c r="I109" s="398"/>
      <c r="J109" s="418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20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  <c r="AI109" s="394"/>
      <c r="AJ109" s="394"/>
      <c r="AK109" s="394"/>
      <c r="AL109" s="394"/>
      <c r="AM109" s="387"/>
      <c r="AN109" s="394"/>
      <c r="AO109" s="387"/>
      <c r="AP109" s="387"/>
      <c r="AQ109" s="387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162"/>
      <c r="BF109" s="162"/>
      <c r="BG109" s="163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</row>
    <row r="110" spans="1:76" ht="24.95" customHeight="1">
      <c r="A110" s="161"/>
      <c r="B110" s="392"/>
      <c r="C110" s="395" t="s">
        <v>466</v>
      </c>
      <c r="D110" s="396"/>
      <c r="E110" s="396"/>
      <c r="F110" s="397"/>
      <c r="G110" s="397"/>
      <c r="H110" s="397"/>
      <c r="I110" s="398"/>
      <c r="J110" s="421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3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  <c r="AI110" s="394"/>
      <c r="AJ110" s="394"/>
      <c r="AK110" s="394"/>
      <c r="AL110" s="394"/>
      <c r="AM110" s="388"/>
      <c r="AN110" s="394"/>
      <c r="AO110" s="388"/>
      <c r="AP110" s="388"/>
      <c r="AQ110" s="388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162"/>
      <c r="BF110" s="162"/>
      <c r="BG110" s="163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</row>
    <row r="111" spans="1:76" s="192" customFormat="1" ht="14.45" customHeight="1">
      <c r="A111" s="166"/>
      <c r="B111" s="164"/>
      <c r="C111" s="164"/>
      <c r="D111" s="176"/>
      <c r="E111" s="176"/>
      <c r="F111" s="176"/>
      <c r="G111" s="17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1"/>
      <c r="U111" s="191"/>
      <c r="V111" s="191"/>
      <c r="W111" s="191"/>
      <c r="X111" s="176"/>
      <c r="Y111" s="176"/>
      <c r="Z111" s="176"/>
      <c r="AA111" s="176"/>
      <c r="AB111" s="176"/>
      <c r="AC111" s="176"/>
      <c r="AD111" s="191"/>
      <c r="AE111" s="191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64"/>
      <c r="BF111" s="164"/>
      <c r="BG111" s="165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</row>
    <row r="112" spans="1:76" s="192" customFormat="1" ht="12.75" customHeight="1">
      <c r="A112" s="166"/>
      <c r="B112" s="164"/>
      <c r="C112" s="164"/>
      <c r="D112" s="176"/>
      <c r="E112" s="176"/>
      <c r="F112" s="176"/>
      <c r="G112" s="17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1"/>
      <c r="U112" s="191"/>
      <c r="V112" s="191"/>
      <c r="W112" s="191"/>
      <c r="X112" s="176"/>
      <c r="Y112" s="176"/>
      <c r="Z112" s="176"/>
      <c r="AA112" s="176"/>
      <c r="AB112" s="176"/>
      <c r="AC112" s="176"/>
      <c r="AD112" s="191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64"/>
      <c r="BF112" s="164"/>
      <c r="BG112" s="165"/>
      <c r="BK112" s="164"/>
      <c r="BL112" s="164"/>
      <c r="BM112" s="164"/>
      <c r="BN112" s="292"/>
      <c r="BO112" s="164"/>
      <c r="BP112" s="164"/>
      <c r="BQ112" s="164"/>
      <c r="BR112" s="164"/>
      <c r="BS112" s="164"/>
      <c r="BT112" s="164"/>
      <c r="BU112" s="164"/>
      <c r="BV112" s="164"/>
      <c r="BW112" s="164"/>
    </row>
    <row r="113" spans="1:79" s="192" customFormat="1" ht="51.75" customHeight="1">
      <c r="A113" s="166"/>
      <c r="B113" s="164"/>
      <c r="C113" s="164"/>
      <c r="D113" s="176"/>
      <c r="E113" s="176"/>
      <c r="F113" s="176"/>
      <c r="G113" s="176"/>
      <c r="P113" s="514" t="s">
        <v>781</v>
      </c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4" t="s">
        <v>782</v>
      </c>
      <c r="AD113" s="514"/>
      <c r="AE113" s="514"/>
      <c r="AF113" s="514"/>
      <c r="AG113" s="514"/>
      <c r="AH113" s="514"/>
      <c r="AI113" s="514"/>
      <c r="AJ113" s="514"/>
      <c r="AK113" s="514"/>
      <c r="AL113" s="514"/>
      <c r="AM113" s="514"/>
      <c r="AN113" s="514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64"/>
      <c r="BF113" s="164"/>
      <c r="BG113" s="165"/>
      <c r="BK113" s="164"/>
      <c r="BL113" s="164"/>
      <c r="BM113" s="164"/>
      <c r="BN113" s="292"/>
      <c r="BO113" s="292"/>
      <c r="BP113" s="292"/>
      <c r="BQ113" s="292"/>
      <c r="BR113" s="292"/>
      <c r="BS113" s="306"/>
      <c r="BT113" s="164"/>
      <c r="BU113" s="164"/>
      <c r="BV113" s="164"/>
      <c r="BW113" s="164"/>
    </row>
    <row r="114" spans="1:79" s="192" customFormat="1" ht="38.25" customHeight="1">
      <c r="A114" s="166"/>
      <c r="B114" s="164"/>
      <c r="C114" s="164"/>
      <c r="D114" s="176"/>
      <c r="E114" s="176"/>
      <c r="F114" s="176"/>
      <c r="G114" s="176"/>
      <c r="P114" s="513" t="str">
        <f>IF(AQ85="","No se identifican controles preventivos",AQ85)</f>
        <v>No se identifican controles preventivos</v>
      </c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3"/>
      <c r="AC114" s="513" t="str">
        <f>IF(AQ99="","No se identifican controles detectivos",AQ99)</f>
        <v>No se identifican controles detectivos</v>
      </c>
      <c r="AD114" s="513"/>
      <c r="AE114" s="513"/>
      <c r="AF114" s="513"/>
      <c r="AG114" s="513"/>
      <c r="AH114" s="513"/>
      <c r="AI114" s="513"/>
      <c r="AJ114" s="513"/>
      <c r="AK114" s="513"/>
      <c r="AL114" s="513"/>
      <c r="AM114" s="513"/>
      <c r="AN114" s="513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64"/>
      <c r="BF114" s="164"/>
      <c r="BG114" s="165"/>
      <c r="BK114" s="164"/>
      <c r="BL114" s="164"/>
      <c r="BM114" s="164"/>
      <c r="BP114" s="307"/>
      <c r="BQ114" s="307"/>
      <c r="BR114" s="307"/>
      <c r="BS114" s="308"/>
      <c r="BT114" s="164"/>
      <c r="BU114" s="164"/>
      <c r="BV114" s="164"/>
      <c r="BW114" s="164"/>
    </row>
    <row r="115" spans="1:79" s="192" customFormat="1" ht="30.75" customHeight="1">
      <c r="A115" s="166"/>
      <c r="B115" s="164"/>
      <c r="C115" s="164"/>
      <c r="D115" s="176"/>
      <c r="E115" s="176"/>
      <c r="F115" s="176"/>
      <c r="G115" s="176"/>
      <c r="BK115" s="164"/>
      <c r="BL115" s="164"/>
      <c r="BM115" s="164"/>
      <c r="BP115" s="164"/>
      <c r="BQ115" s="164"/>
      <c r="BR115" s="164"/>
      <c r="BS115" s="164"/>
      <c r="BT115" s="164"/>
      <c r="BU115" s="164"/>
      <c r="BV115" s="164"/>
      <c r="BW115" s="164"/>
    </row>
    <row r="116" spans="1:79" ht="15.75" thickBot="1">
      <c r="A116" s="186"/>
      <c r="B116" s="187"/>
      <c r="C116" s="187"/>
      <c r="D116" s="187"/>
      <c r="E116" s="187"/>
      <c r="F116" s="187"/>
      <c r="G116" s="187"/>
      <c r="BM116" s="162"/>
      <c r="BN116" s="162"/>
      <c r="BO116" s="441"/>
      <c r="BP116" s="441"/>
      <c r="BQ116" s="441"/>
      <c r="BR116" s="345"/>
      <c r="BS116" s="162"/>
      <c r="BT116" s="162"/>
      <c r="BU116" s="162"/>
      <c r="BV116" s="162"/>
      <c r="BW116" s="162"/>
    </row>
    <row r="117" spans="1:79" ht="32.450000000000003" customHeight="1" thickBot="1">
      <c r="A117" s="389" t="s">
        <v>460</v>
      </c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  <c r="BG117" s="391"/>
      <c r="BM117" s="162"/>
      <c r="BN117" s="162"/>
      <c r="BO117" s="13"/>
      <c r="BP117" s="13"/>
      <c r="BQ117" s="13"/>
      <c r="BR117" s="13"/>
      <c r="BS117" s="346"/>
      <c r="BT117" s="162"/>
      <c r="BU117" s="162"/>
      <c r="BV117" s="162"/>
      <c r="BW117" s="162"/>
    </row>
    <row r="118" spans="1:79" ht="38.25" customHeight="1">
      <c r="A118" s="347"/>
      <c r="B118" s="348"/>
      <c r="C118" s="348"/>
      <c r="D118" s="348"/>
      <c r="E118" s="348"/>
      <c r="F118" s="348"/>
      <c r="G118" s="348"/>
      <c r="H118" s="348"/>
      <c r="I118" s="348"/>
      <c r="J118" s="348"/>
      <c r="K118" s="8"/>
      <c r="L118" s="8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M118" s="382"/>
      <c r="BN118" s="13"/>
      <c r="BO118" s="162"/>
      <c r="BP118" s="162"/>
      <c r="BQ118" s="162"/>
      <c r="BR118" s="162"/>
      <c r="BS118" s="162"/>
      <c r="BT118" s="162"/>
      <c r="BU118" s="8"/>
      <c r="BV118" s="162"/>
      <c r="BW118" s="162"/>
    </row>
    <row r="119" spans="1:79" ht="31.5" customHeight="1">
      <c r="A119" s="347"/>
      <c r="C119" s="401" t="s">
        <v>85</v>
      </c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  <c r="P119" s="402"/>
      <c r="Q119" s="402"/>
      <c r="R119" s="403"/>
      <c r="S119" s="162"/>
      <c r="T119" s="162"/>
      <c r="U119" s="162"/>
      <c r="V119" s="162"/>
      <c r="W119" s="162"/>
      <c r="X119" s="162"/>
      <c r="Y119" s="162"/>
      <c r="Z119" s="193" t="str">
        <f>CONCATENATE("Los controles actualmente implementados le permiten disminuir ",G121," niveles en la probabilidad de ocurrencia del riesgo")</f>
        <v>Los controles actualmente implementados le permiten disminuir 0 niveles en la probabilidad de ocurrencia del riesgo</v>
      </c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63"/>
      <c r="BM119" s="382"/>
      <c r="BN119" s="352" t="s">
        <v>799</v>
      </c>
      <c r="BO119" s="352">
        <f>IF(BX85="Fuerte",2,IF(BX85="Moderado",1,0))</f>
        <v>0</v>
      </c>
      <c r="BP119" s="162"/>
      <c r="BQ119" s="162"/>
      <c r="BR119" s="162"/>
      <c r="BS119" s="162"/>
      <c r="BT119" s="162"/>
      <c r="BU119" s="13"/>
      <c r="BV119" s="162"/>
      <c r="BW119" s="162"/>
    </row>
    <row r="120" spans="1:79" ht="30">
      <c r="A120" s="347"/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162"/>
      <c r="T120" s="162"/>
      <c r="U120" s="162"/>
      <c r="V120" s="162"/>
      <c r="W120" s="162"/>
      <c r="X120" s="162"/>
      <c r="Y120" s="162"/>
      <c r="Z120" s="193" t="str">
        <f>CONCATENATE("Los controles actualmente implementados le permiten disminuir ",Q121," niveles en el impacto del riesgo")</f>
        <v>Los controles actualmente implementados le permiten disminuir 0 niveles en el impacto del riesgo</v>
      </c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M120" s="382"/>
      <c r="BN120" s="352" t="s">
        <v>800</v>
      </c>
      <c r="BO120" s="352">
        <f>IF(BX99="Fuerte",2,IF(BX99="Moderado",1,0))</f>
        <v>0</v>
      </c>
      <c r="BP120" s="162"/>
      <c r="BQ120" s="162"/>
      <c r="BR120" s="162"/>
      <c r="BS120" s="162"/>
      <c r="BT120" s="162"/>
      <c r="BU120" s="162"/>
      <c r="BV120" s="162"/>
      <c r="BW120" s="162"/>
    </row>
    <row r="121" spans="1:79">
      <c r="A121" s="347"/>
      <c r="B121" s="437" t="s">
        <v>79</v>
      </c>
      <c r="C121" s="384"/>
      <c r="D121" s="384"/>
      <c r="E121" s="384"/>
      <c r="F121" s="384"/>
      <c r="G121" s="344">
        <f>BO119</f>
        <v>0</v>
      </c>
      <c r="H121" s="194"/>
      <c r="I121" s="162"/>
      <c r="J121" s="162"/>
      <c r="K121" s="162"/>
      <c r="L121" s="438" t="s">
        <v>78</v>
      </c>
      <c r="M121" s="438"/>
      <c r="N121" s="438"/>
      <c r="O121" s="438"/>
      <c r="P121" s="437"/>
      <c r="Q121" s="515">
        <f>IF( AK13=1,0,BO120)</f>
        <v>0</v>
      </c>
      <c r="R121" s="515"/>
      <c r="S121" s="162"/>
      <c r="T121" s="162"/>
      <c r="U121" s="162"/>
      <c r="V121" s="162"/>
      <c r="W121" s="162"/>
      <c r="X121" s="162"/>
      <c r="Y121" s="162"/>
      <c r="Z121" s="235" t="str">
        <f>IF($AK13=1," Recuerde que para los riesgos de corrrupcion el impacto no disminuye","")</f>
        <v/>
      </c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M121" s="162"/>
      <c r="BN121" s="13"/>
      <c r="BO121" s="162"/>
      <c r="BP121" s="162"/>
      <c r="BQ121" s="162"/>
      <c r="BR121" s="162"/>
      <c r="BS121" s="162"/>
      <c r="BT121" s="162"/>
      <c r="BU121" s="162"/>
      <c r="BV121" s="162"/>
      <c r="BW121" s="162"/>
    </row>
    <row r="122" spans="1:79">
      <c r="A122" s="347"/>
      <c r="B122" s="348"/>
      <c r="C122" s="348"/>
      <c r="D122" s="348"/>
      <c r="E122" s="348"/>
      <c r="F122" s="348"/>
      <c r="G122" s="348"/>
      <c r="H122" s="348"/>
      <c r="I122" s="348"/>
      <c r="J122" s="348"/>
      <c r="K122" s="8"/>
      <c r="L122" s="8"/>
      <c r="M122" s="162"/>
      <c r="N122" s="162"/>
      <c r="O122" s="162"/>
      <c r="P122" s="162"/>
      <c r="Q122" s="162"/>
      <c r="R122" s="162"/>
      <c r="S122" s="162"/>
      <c r="T122" s="162"/>
      <c r="U122" s="354"/>
      <c r="V122" s="354"/>
      <c r="W122" s="354"/>
      <c r="X122" s="354"/>
      <c r="Y122" s="354"/>
      <c r="Z122" s="354"/>
      <c r="AA122" s="354"/>
      <c r="AB122" s="162"/>
      <c r="AC122" s="162"/>
      <c r="AD122" s="162"/>
      <c r="AE122" s="354"/>
      <c r="AF122" s="354"/>
      <c r="AG122" s="354"/>
      <c r="AH122" s="354"/>
      <c r="AI122" s="354"/>
      <c r="AJ122" s="354"/>
      <c r="AK122" s="354"/>
      <c r="AL122" s="354"/>
      <c r="AM122" s="162"/>
      <c r="AN122" s="162"/>
      <c r="BB122" s="162"/>
      <c r="BC122" s="162"/>
      <c r="BD122" s="162"/>
      <c r="BE122" s="162"/>
      <c r="BF122" s="162"/>
      <c r="BG122" s="163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</row>
    <row r="123" spans="1:79">
      <c r="A123" s="347"/>
      <c r="B123" s="348"/>
      <c r="C123" s="348"/>
      <c r="D123" s="348"/>
      <c r="E123" s="348"/>
      <c r="F123" s="348"/>
      <c r="G123" s="348"/>
      <c r="H123" s="348"/>
      <c r="I123" s="348"/>
      <c r="J123" s="348"/>
      <c r="K123" s="8"/>
      <c r="L123" s="8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BB123" s="162"/>
      <c r="BC123" s="162"/>
      <c r="BD123" s="162"/>
      <c r="BE123" s="162"/>
      <c r="BF123" s="162"/>
      <c r="BG123" s="163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</row>
    <row r="124" spans="1:79">
      <c r="A124" s="347"/>
      <c r="B124" s="348"/>
      <c r="C124" s="348"/>
      <c r="D124" s="348"/>
      <c r="E124" s="348"/>
      <c r="F124" s="348"/>
      <c r="G124" s="348"/>
      <c r="H124" s="348"/>
      <c r="I124" s="348"/>
      <c r="J124" s="348"/>
      <c r="K124" s="8"/>
      <c r="L124" s="8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BB124" s="162"/>
      <c r="BC124" s="162"/>
      <c r="BD124" s="162"/>
      <c r="BE124" s="162"/>
      <c r="BF124" s="162"/>
      <c r="BG124" s="163"/>
    </row>
    <row r="125" spans="1:79" ht="14.45" customHeight="1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404" t="s">
        <v>50</v>
      </c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346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</row>
    <row r="126" spans="1:79">
      <c r="A126" s="161"/>
      <c r="B126" s="162"/>
      <c r="C126" s="162"/>
      <c r="D126" s="405" t="s">
        <v>51</v>
      </c>
      <c r="E126" s="405"/>
      <c r="F126" s="405"/>
      <c r="G126" s="405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4"/>
      <c r="S126" s="164"/>
      <c r="T126" s="164"/>
      <c r="U126" s="164"/>
      <c r="V126" s="164"/>
      <c r="W126" s="164"/>
      <c r="X126" s="162"/>
      <c r="Y126" s="162"/>
      <c r="Z126" s="13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</row>
    <row r="127" spans="1:79" ht="14.45" customHeight="1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408"/>
      <c r="S127" s="408"/>
      <c r="T127" s="408"/>
      <c r="U127" s="408"/>
      <c r="V127" s="408"/>
      <c r="W127" s="408"/>
      <c r="X127" s="162"/>
      <c r="Y127" s="162"/>
      <c r="Z127" s="162"/>
      <c r="AA127" s="162"/>
      <c r="AB127" s="413" t="s">
        <v>49</v>
      </c>
      <c r="AC127" s="414"/>
      <c r="AD127" s="414"/>
      <c r="AE127" s="414"/>
      <c r="AF127" s="414"/>
      <c r="AG127" s="414"/>
      <c r="AH127" s="414"/>
      <c r="AI127" s="414"/>
      <c r="AJ127" s="414"/>
      <c r="AK127" s="424"/>
      <c r="AL127" s="345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M127" s="508" t="s">
        <v>88</v>
      </c>
      <c r="BN127" s="508"/>
      <c r="BO127" s="508"/>
      <c r="BU127" s="162"/>
      <c r="BV127" s="162"/>
      <c r="BW127" s="162"/>
      <c r="BX127" s="162"/>
      <c r="BY127" s="162"/>
      <c r="BZ127" s="162"/>
      <c r="CA127" s="162"/>
    </row>
    <row r="128" spans="1:79" ht="14.45" customHeight="1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408"/>
      <c r="S128" s="408"/>
      <c r="T128" s="408"/>
      <c r="U128" s="408"/>
      <c r="V128" s="408"/>
      <c r="W128" s="408"/>
      <c r="X128" s="162"/>
      <c r="Y128" s="162"/>
      <c r="Z128" s="162"/>
      <c r="AA128" s="162"/>
      <c r="AB128" s="406">
        <v>1</v>
      </c>
      <c r="AC128" s="406"/>
      <c r="AD128" s="406">
        <v>2</v>
      </c>
      <c r="AE128" s="406"/>
      <c r="AF128" s="406">
        <v>3</v>
      </c>
      <c r="AG128" s="406"/>
      <c r="AH128" s="406">
        <v>4</v>
      </c>
      <c r="AI128" s="406"/>
      <c r="AJ128" s="406">
        <v>5</v>
      </c>
      <c r="AK128" s="406"/>
      <c r="AL128" s="345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M128" s="508"/>
      <c r="BN128" s="508"/>
      <c r="BO128" s="508"/>
      <c r="BP128" s="168"/>
      <c r="BQ128" s="168"/>
      <c r="BR128" s="168"/>
      <c r="BS128" s="168"/>
      <c r="BT128" s="168"/>
      <c r="BU128" s="441"/>
      <c r="BV128" s="441"/>
      <c r="BW128" s="162"/>
      <c r="BX128" s="162"/>
      <c r="BY128" s="162"/>
      <c r="BZ128" s="162"/>
      <c r="CA128" s="162"/>
    </row>
    <row r="129" spans="1:79" ht="14.45" customHeight="1">
      <c r="A129" s="161"/>
      <c r="B129" s="162"/>
      <c r="C129" s="162"/>
      <c r="D129" s="162"/>
      <c r="E129" s="409" t="s">
        <v>82</v>
      </c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162"/>
      <c r="R129" s="408"/>
      <c r="S129" s="408"/>
      <c r="T129" s="408"/>
      <c r="U129" s="408"/>
      <c r="V129" s="408"/>
      <c r="W129" s="408"/>
      <c r="X129" s="162"/>
      <c r="Y129" s="162"/>
      <c r="Z129" s="504" t="s">
        <v>48</v>
      </c>
      <c r="AA129" s="437">
        <v>1</v>
      </c>
      <c r="AB129" s="478" t="str">
        <f>IF(AND($AA$129=$BN$129,AB$128=$BN$130),"R4","")</f>
        <v/>
      </c>
      <c r="AC129" s="479"/>
      <c r="AD129" s="478" t="str">
        <f>IF(AND($AA$129=$BN$129,AD$128=$BN$130),"R4","")</f>
        <v/>
      </c>
      <c r="AE129" s="479"/>
      <c r="AF129" s="482" t="str">
        <f>IF(AND($AA$129=$BN$129,AF$128=$BN$130),"R4","")</f>
        <v/>
      </c>
      <c r="AG129" s="483"/>
      <c r="AH129" s="463" t="str">
        <f>IF(AND($AA$129=$BN$129,AH$128=$BN$130),"R4","")</f>
        <v/>
      </c>
      <c r="AI129" s="464"/>
      <c r="AJ129" s="470" t="str">
        <f>IF(AND($AA$129=$BN$129,AJ$128=$BN$130),"R4","")</f>
        <v/>
      </c>
      <c r="AK129" s="471"/>
      <c r="AL129" s="309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M129" s="160" t="s">
        <v>79</v>
      </c>
      <c r="BN129" s="169" t="str">
        <f>IF(AND($AK$13&lt;&gt;"",$I$51&lt;&gt;""),(INDEX($BM$132:$BP$138,MATCH($BN$49,$BM$132:$BM$138,0),MATCH($G$121,$BM$133:$BP$133,0))),"")</f>
        <v/>
      </c>
      <c r="BO129" s="169" t="str">
        <f>IF(AND($AK$13&lt;&gt;"",$I$51&lt;&gt;""),VLOOKUP(BN129,Datos!A:L,12,0),"")</f>
        <v/>
      </c>
      <c r="BU129" s="441"/>
      <c r="BV129" s="441"/>
      <c r="BW129" s="162"/>
      <c r="BX129" s="162"/>
      <c r="BY129" s="162"/>
      <c r="BZ129" s="162"/>
      <c r="CA129" s="162"/>
    </row>
    <row r="130" spans="1:79" ht="14.45" customHeight="1">
      <c r="A130" s="161"/>
      <c r="B130" s="162"/>
      <c r="C130" s="162"/>
      <c r="D130" s="162"/>
      <c r="E130" s="162"/>
      <c r="F130" s="162"/>
      <c r="G130" s="162"/>
      <c r="H130" s="162"/>
      <c r="I130" s="162"/>
      <c r="J130" s="180"/>
      <c r="K130" s="181"/>
      <c r="L130" s="181"/>
      <c r="M130" s="181"/>
      <c r="N130" s="181"/>
      <c r="O130" s="181"/>
      <c r="P130" s="182"/>
      <c r="Q130" s="162"/>
      <c r="R130" s="408"/>
      <c r="S130" s="408"/>
      <c r="T130" s="408"/>
      <c r="U130" s="408"/>
      <c r="V130" s="408"/>
      <c r="W130" s="408"/>
      <c r="X130" s="162"/>
      <c r="Y130" s="162"/>
      <c r="Z130" s="505"/>
      <c r="AA130" s="437"/>
      <c r="AB130" s="480"/>
      <c r="AC130" s="481"/>
      <c r="AD130" s="480"/>
      <c r="AE130" s="481"/>
      <c r="AF130" s="484"/>
      <c r="AG130" s="485"/>
      <c r="AH130" s="465"/>
      <c r="AI130" s="466"/>
      <c r="AJ130" s="472"/>
      <c r="AK130" s="473"/>
      <c r="AL130" s="309"/>
      <c r="AM130" s="162"/>
      <c r="AN130" s="407" t="s">
        <v>405</v>
      </c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162"/>
      <c r="BB130" s="162"/>
      <c r="BC130" s="162"/>
      <c r="BD130" s="162"/>
      <c r="BE130" s="162"/>
      <c r="BF130" s="162"/>
      <c r="BG130" s="163"/>
      <c r="BM130" s="160" t="s">
        <v>78</v>
      </c>
      <c r="BN130" s="169" t="str">
        <f>IF(AND($AK$13&lt;&gt;"",J66&lt;&gt;""),(INDEX($BM$132:$BP$138,MATCH($BN$50,$BM$132:$BM$138,0),MATCH($Q$121,$BM$133:$BP$133,0))),"")</f>
        <v/>
      </c>
      <c r="BO130" s="169" t="str">
        <f>IF(AND($AK$13&lt;&gt;"",$J$66&lt;&gt;""),VLOOKUP(BN130,Datos!A:R,18,0),"")</f>
        <v/>
      </c>
      <c r="BU130" s="162"/>
      <c r="BV130" s="162"/>
      <c r="BW130" s="162"/>
      <c r="BX130" s="162"/>
      <c r="BY130" s="162"/>
      <c r="BZ130" s="162"/>
      <c r="CA130" s="162"/>
    </row>
    <row r="131" spans="1:79" ht="14.25" customHeight="1">
      <c r="A131" s="161"/>
      <c r="B131" s="162"/>
      <c r="C131" s="162"/>
      <c r="D131" s="162"/>
      <c r="E131" s="162"/>
      <c r="F131" s="162"/>
      <c r="G131" s="162"/>
      <c r="H131" s="162"/>
      <c r="I131" s="162"/>
      <c r="J131" s="512" t="str">
        <f>BO129</f>
        <v/>
      </c>
      <c r="K131" s="512"/>
      <c r="L131" s="512"/>
      <c r="M131" s="512"/>
      <c r="N131" s="512"/>
      <c r="O131" s="512"/>
      <c r="P131" s="512"/>
      <c r="Q131" s="162"/>
      <c r="R131" s="408"/>
      <c r="S131" s="408"/>
      <c r="T131" s="408"/>
      <c r="U131" s="408"/>
      <c r="V131" s="408"/>
      <c r="W131" s="408"/>
      <c r="X131" s="162"/>
      <c r="Y131" s="162"/>
      <c r="Z131" s="505"/>
      <c r="AA131" s="437">
        <v>2</v>
      </c>
      <c r="AB131" s="478" t="str">
        <f>IF(AND($AA$131=$BN$129,AB$128=$BN$130),"R4","")</f>
        <v/>
      </c>
      <c r="AC131" s="479"/>
      <c r="AD131" s="478" t="str">
        <f>IF(AND($AA$131=$BN$129,AD$128=$BN$130),"R4","")</f>
        <v/>
      </c>
      <c r="AE131" s="479"/>
      <c r="AF131" s="482" t="str">
        <f>IF(AND($AA$131=$BN$129,AF$128=$BN$130),"R4","")</f>
        <v/>
      </c>
      <c r="AG131" s="483"/>
      <c r="AH131" s="463" t="str">
        <f>IF(AND($AA$131=$BN$129,AH$128=$BN$130),"R4","")</f>
        <v/>
      </c>
      <c r="AI131" s="464"/>
      <c r="AJ131" s="470" t="str">
        <f>IF(AND($AA$131=$BN$129,AJ$128=$BN$130),"R4","")</f>
        <v/>
      </c>
      <c r="AK131" s="471"/>
      <c r="AL131" s="309"/>
      <c r="AM131" s="162"/>
      <c r="AN131" s="486" t="str">
        <f>IF($V$13&lt;&gt;"",(INDEX($BM$52:$BT$57,MATCH($BO$129,$BM$52:$BM$57,0),MATCH($BO$130,$BM$52:$BT$52,0))),"")</f>
        <v/>
      </c>
      <c r="AO131" s="487"/>
      <c r="AP131" s="487"/>
      <c r="AQ131" s="487"/>
      <c r="AR131" s="487"/>
      <c r="AS131" s="487"/>
      <c r="AT131" s="487"/>
      <c r="AU131" s="487"/>
      <c r="AV131" s="487"/>
      <c r="AW131" s="487"/>
      <c r="AX131" s="487"/>
      <c r="AY131" s="487"/>
      <c r="AZ131" s="488"/>
      <c r="BA131" s="162"/>
      <c r="BB131" s="162"/>
      <c r="BC131" s="162"/>
      <c r="BD131" s="162"/>
      <c r="BE131" s="162"/>
      <c r="BF131" s="162"/>
      <c r="BG131" s="163"/>
      <c r="BN131" s="162"/>
      <c r="BO131" s="162"/>
      <c r="BU131" s="162"/>
      <c r="BV131" s="162"/>
      <c r="BW131" s="162"/>
      <c r="BX131" s="162"/>
      <c r="BY131" s="162"/>
      <c r="BZ131" s="162"/>
      <c r="CA131" s="162"/>
    </row>
    <row r="132" spans="1:79" ht="14.45" customHeight="1">
      <c r="A132" s="161"/>
      <c r="B132" s="162"/>
      <c r="C132" s="162"/>
      <c r="D132" s="162"/>
      <c r="E132" s="162"/>
      <c r="F132" s="162"/>
      <c r="G132" s="162"/>
      <c r="H132" s="162"/>
      <c r="I132" s="162"/>
      <c r="J132" s="184"/>
      <c r="K132" s="179"/>
      <c r="L132" s="179"/>
      <c r="M132" s="179"/>
      <c r="N132" s="179"/>
      <c r="O132" s="179"/>
      <c r="P132" s="185"/>
      <c r="Q132" s="162"/>
      <c r="R132" s="164"/>
      <c r="S132" s="164"/>
      <c r="T132" s="164"/>
      <c r="U132" s="164"/>
      <c r="V132" s="164"/>
      <c r="W132" s="164"/>
      <c r="X132" s="162"/>
      <c r="Y132" s="162"/>
      <c r="Z132" s="505"/>
      <c r="AA132" s="437"/>
      <c r="AB132" s="480"/>
      <c r="AC132" s="481"/>
      <c r="AD132" s="480"/>
      <c r="AE132" s="481"/>
      <c r="AF132" s="484"/>
      <c r="AG132" s="485"/>
      <c r="AH132" s="465"/>
      <c r="AI132" s="466"/>
      <c r="AJ132" s="472"/>
      <c r="AK132" s="473"/>
      <c r="AL132" s="309"/>
      <c r="AM132" s="162"/>
      <c r="AN132" s="489"/>
      <c r="AO132" s="490"/>
      <c r="AP132" s="490"/>
      <c r="AQ132" s="490"/>
      <c r="AR132" s="490"/>
      <c r="AS132" s="490"/>
      <c r="AT132" s="490"/>
      <c r="AU132" s="490"/>
      <c r="AV132" s="490"/>
      <c r="AW132" s="490"/>
      <c r="AX132" s="490"/>
      <c r="AY132" s="490"/>
      <c r="AZ132" s="491"/>
      <c r="BE132" s="162"/>
      <c r="BF132" s="162"/>
      <c r="BG132" s="163"/>
      <c r="BM132" s="195"/>
      <c r="BN132" s="509" t="s">
        <v>86</v>
      </c>
      <c r="BO132" s="510"/>
      <c r="BP132" s="511"/>
      <c r="BU132" s="162"/>
      <c r="BV132" s="162"/>
      <c r="BW132" s="162"/>
      <c r="BX132" s="162"/>
      <c r="BY132" s="162"/>
      <c r="BZ132" s="162"/>
      <c r="CA132" s="162"/>
    </row>
    <row r="133" spans="1:79" ht="14.45" customHeight="1">
      <c r="A133" s="161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278"/>
      <c r="S133" s="278"/>
      <c r="T133" s="164"/>
      <c r="U133" s="164"/>
      <c r="V133" s="164"/>
      <c r="W133" s="164"/>
      <c r="X133" s="162"/>
      <c r="Y133" s="162"/>
      <c r="Z133" s="505"/>
      <c r="AA133" s="437">
        <v>3</v>
      </c>
      <c r="AB133" s="478" t="str">
        <f>IF(AND($AA$133=$BN$129,AB$128=$BN$130),"R4","")</f>
        <v/>
      </c>
      <c r="AC133" s="479"/>
      <c r="AD133" s="482" t="str">
        <f>IF(AND($AA$133=$BN$129,AD$128=$BN$130),"R4","")</f>
        <v/>
      </c>
      <c r="AE133" s="483"/>
      <c r="AF133" s="463" t="str">
        <f>IF(AND($AA$133=$BN$129,AF$128=$BN$130),"R4","")</f>
        <v/>
      </c>
      <c r="AG133" s="464"/>
      <c r="AH133" s="470" t="str">
        <f>IF(AND($AA$133=$BN$129,AH$128=$BN$130),"R4","")</f>
        <v/>
      </c>
      <c r="AI133" s="471"/>
      <c r="AJ133" s="470" t="str">
        <f>IF(AND($AA$133=$BN$129,AJ$128=$BN$130),"R4","")</f>
        <v/>
      </c>
      <c r="AK133" s="471"/>
      <c r="AL133" s="309"/>
      <c r="AM133" s="162"/>
      <c r="AN133" s="162"/>
      <c r="AO133" s="162"/>
      <c r="AP133" s="162"/>
      <c r="AQ133" s="162"/>
      <c r="AR133" s="162"/>
      <c r="BE133" s="162"/>
      <c r="BF133" s="162"/>
      <c r="BG133" s="163"/>
      <c r="BM133" s="342" t="s">
        <v>87</v>
      </c>
      <c r="BN133" s="342">
        <v>0</v>
      </c>
      <c r="BO133" s="342">
        <v>1</v>
      </c>
      <c r="BP133" s="342">
        <v>2</v>
      </c>
      <c r="BQ133" s="170"/>
      <c r="BR133" s="162"/>
      <c r="BS133" s="162"/>
      <c r="BT133" s="162"/>
    </row>
    <row r="134" spans="1:79" ht="14.45" customHeight="1">
      <c r="A134" s="161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408"/>
      <c r="S134" s="408"/>
      <c r="T134" s="408"/>
      <c r="U134" s="408"/>
      <c r="V134" s="408"/>
      <c r="W134" s="408"/>
      <c r="X134" s="162"/>
      <c r="Y134" s="162"/>
      <c r="Z134" s="505"/>
      <c r="AA134" s="437"/>
      <c r="AB134" s="480"/>
      <c r="AC134" s="481"/>
      <c r="AD134" s="484"/>
      <c r="AE134" s="485"/>
      <c r="AF134" s="465"/>
      <c r="AG134" s="466"/>
      <c r="AH134" s="472"/>
      <c r="AI134" s="473"/>
      <c r="AJ134" s="472"/>
      <c r="AK134" s="473"/>
      <c r="AL134" s="309"/>
      <c r="AM134" s="162"/>
      <c r="AN134" s="162"/>
      <c r="AO134" s="162"/>
      <c r="AP134" s="162"/>
      <c r="AQ134" s="162"/>
      <c r="AR134" s="162"/>
      <c r="BE134" s="162"/>
      <c r="BF134" s="162"/>
      <c r="BG134" s="163"/>
      <c r="BM134" s="342">
        <v>1</v>
      </c>
      <c r="BN134" s="342">
        <v>1</v>
      </c>
      <c r="BO134" s="342">
        <v>1</v>
      </c>
      <c r="BP134" s="342">
        <v>1</v>
      </c>
      <c r="BQ134" s="170"/>
      <c r="BR134" s="162"/>
      <c r="BS134" s="162"/>
      <c r="BT134" s="162"/>
    </row>
    <row r="135" spans="1:79" ht="14.4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408"/>
      <c r="S135" s="408"/>
      <c r="T135" s="408"/>
      <c r="U135" s="408"/>
      <c r="V135" s="408"/>
      <c r="W135" s="408"/>
      <c r="X135" s="162"/>
      <c r="Y135" s="162"/>
      <c r="Z135" s="505"/>
      <c r="AA135" s="437">
        <v>4</v>
      </c>
      <c r="AB135" s="482" t="str">
        <f>IF(AND($AA$135=$BN$129,AB$128=$BN$130),"R4","")</f>
        <v/>
      </c>
      <c r="AC135" s="483"/>
      <c r="AD135" s="463" t="str">
        <f>IF(AND($AA$135=$BN$129,AD$128=$BN$130),"R4","")</f>
        <v/>
      </c>
      <c r="AE135" s="464"/>
      <c r="AF135" s="463" t="str">
        <f>IF(AND($AA$135=$BN$129,AF$128=$BN$130),"R4","")</f>
        <v/>
      </c>
      <c r="AG135" s="464"/>
      <c r="AH135" s="470" t="str">
        <f>IF(AND($AA$135=$BN$129,AH$128=$BN$130),"R4","")</f>
        <v/>
      </c>
      <c r="AI135" s="471"/>
      <c r="AJ135" s="470" t="str">
        <f>IF(AND($AA$135=$BN$129,AJ$128=$BN$130),"R4","")</f>
        <v/>
      </c>
      <c r="AK135" s="471"/>
      <c r="AL135" s="309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3"/>
      <c r="BM135" s="342">
        <v>2</v>
      </c>
      <c r="BN135" s="342">
        <v>2</v>
      </c>
      <c r="BO135" s="342">
        <v>1</v>
      </c>
      <c r="BP135" s="342">
        <v>1</v>
      </c>
      <c r="BQ135" s="170"/>
      <c r="BR135" s="162"/>
      <c r="BS135" s="162"/>
      <c r="BT135" s="162"/>
    </row>
    <row r="136" spans="1:79" ht="14.45" customHeight="1">
      <c r="A136" s="161"/>
      <c r="B136" s="162"/>
      <c r="C136" s="162"/>
      <c r="D136" s="162"/>
      <c r="E136" s="197" t="s">
        <v>83</v>
      </c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62"/>
      <c r="R136" s="408"/>
      <c r="S136" s="408"/>
      <c r="T136" s="408"/>
      <c r="U136" s="408"/>
      <c r="V136" s="408"/>
      <c r="W136" s="408"/>
      <c r="X136" s="162"/>
      <c r="Y136" s="162"/>
      <c r="Z136" s="505"/>
      <c r="AA136" s="437"/>
      <c r="AB136" s="484"/>
      <c r="AC136" s="485"/>
      <c r="AD136" s="465"/>
      <c r="AE136" s="466"/>
      <c r="AF136" s="465"/>
      <c r="AG136" s="466"/>
      <c r="AH136" s="472"/>
      <c r="AI136" s="473"/>
      <c r="AJ136" s="472"/>
      <c r="AK136" s="473"/>
      <c r="AL136" s="309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3"/>
      <c r="BM136" s="342">
        <v>3</v>
      </c>
      <c r="BN136" s="342">
        <v>3</v>
      </c>
      <c r="BO136" s="342">
        <v>2</v>
      </c>
      <c r="BP136" s="342">
        <v>1</v>
      </c>
      <c r="BQ136" s="170"/>
      <c r="BR136" s="162"/>
      <c r="BS136" s="162"/>
      <c r="BT136" s="162"/>
    </row>
    <row r="137" spans="1:79" ht="14.45" customHeight="1">
      <c r="A137" s="161"/>
      <c r="B137" s="162"/>
      <c r="C137" s="162"/>
      <c r="D137" s="162"/>
      <c r="E137" s="162"/>
      <c r="F137" s="162"/>
      <c r="G137" s="162"/>
      <c r="H137" s="162"/>
      <c r="I137" s="162"/>
      <c r="J137" s="173"/>
      <c r="K137" s="174"/>
      <c r="L137" s="174"/>
      <c r="M137" s="174"/>
      <c r="N137" s="174"/>
      <c r="O137" s="174"/>
      <c r="P137" s="175"/>
      <c r="Q137" s="198"/>
      <c r="R137" s="408"/>
      <c r="S137" s="408"/>
      <c r="T137" s="408"/>
      <c r="U137" s="408"/>
      <c r="V137" s="408"/>
      <c r="W137" s="408"/>
      <c r="X137" s="162"/>
      <c r="Y137" s="162"/>
      <c r="Z137" s="505"/>
      <c r="AA137" s="437">
        <v>5</v>
      </c>
      <c r="AB137" s="463" t="str">
        <f>IF(AND($AA$137=$BN$129,AB$128=$BN$130),"R4","")</f>
        <v/>
      </c>
      <c r="AC137" s="464"/>
      <c r="AD137" s="463" t="str">
        <f>IF(AND($AA$137=$BN$129,AD$128=$BN$130),"R4","")</f>
        <v/>
      </c>
      <c r="AE137" s="464"/>
      <c r="AF137" s="470" t="str">
        <f>IF(AND($AA$137=$BN$129,AF$128=$BN$130),"R4","")</f>
        <v/>
      </c>
      <c r="AG137" s="471"/>
      <c r="AH137" s="470" t="str">
        <f>IF(AND($AA$137=$BN$129,AH$128=$BN$130),"R4","")</f>
        <v/>
      </c>
      <c r="AI137" s="471"/>
      <c r="AJ137" s="470" t="str">
        <f>IF(AND($AA$137=$BN$129,AJ$128=$BN$130),"R4","")</f>
        <v/>
      </c>
      <c r="AK137" s="471"/>
      <c r="AL137" s="309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3"/>
      <c r="BM137" s="342">
        <v>4</v>
      </c>
      <c r="BN137" s="342">
        <v>4</v>
      </c>
      <c r="BO137" s="342">
        <v>3</v>
      </c>
      <c r="BP137" s="342">
        <v>2</v>
      </c>
      <c r="BQ137" s="170"/>
      <c r="BR137" s="162"/>
      <c r="BS137" s="162"/>
      <c r="BT137" s="162"/>
    </row>
    <row r="138" spans="1:79" ht="14.45" customHeight="1">
      <c r="A138" s="161"/>
      <c r="B138" s="162"/>
      <c r="C138" s="162"/>
      <c r="D138" s="162"/>
      <c r="E138" s="162"/>
      <c r="F138" s="162"/>
      <c r="G138" s="162"/>
      <c r="H138" s="162"/>
      <c r="I138" s="162"/>
      <c r="J138" s="512" t="str">
        <f>BO130</f>
        <v/>
      </c>
      <c r="K138" s="512"/>
      <c r="L138" s="512"/>
      <c r="M138" s="512"/>
      <c r="N138" s="512"/>
      <c r="O138" s="512"/>
      <c r="P138" s="512"/>
      <c r="Q138" s="162"/>
      <c r="R138" s="408"/>
      <c r="S138" s="408"/>
      <c r="T138" s="408"/>
      <c r="U138" s="408"/>
      <c r="V138" s="408"/>
      <c r="W138" s="408"/>
      <c r="X138" s="162"/>
      <c r="Y138" s="162"/>
      <c r="Z138" s="506"/>
      <c r="AA138" s="437"/>
      <c r="AB138" s="465"/>
      <c r="AC138" s="466"/>
      <c r="AD138" s="465"/>
      <c r="AE138" s="466"/>
      <c r="AF138" s="472"/>
      <c r="AG138" s="473"/>
      <c r="AH138" s="472"/>
      <c r="AI138" s="473"/>
      <c r="AJ138" s="472"/>
      <c r="AK138" s="473"/>
      <c r="AL138" s="309"/>
      <c r="AM138" s="162"/>
      <c r="AN138" s="162"/>
      <c r="AO138" s="162"/>
      <c r="AP138" s="162"/>
      <c r="AQ138" s="162"/>
      <c r="AR138" s="162"/>
      <c r="AS138" s="164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3"/>
      <c r="BM138" s="342">
        <v>5</v>
      </c>
      <c r="BN138" s="342">
        <v>5</v>
      </c>
      <c r="BO138" s="342">
        <v>4</v>
      </c>
      <c r="BP138" s="342">
        <v>3</v>
      </c>
      <c r="BQ138" s="170"/>
      <c r="BR138" s="162"/>
      <c r="BS138" s="162"/>
      <c r="BT138" s="162"/>
    </row>
    <row r="139" spans="1:79">
      <c r="A139" s="161"/>
      <c r="B139" s="162"/>
      <c r="C139" s="162"/>
      <c r="D139" s="162"/>
      <c r="E139" s="162"/>
      <c r="F139" s="162"/>
      <c r="G139" s="162"/>
      <c r="H139" s="162"/>
      <c r="I139" s="162"/>
      <c r="J139" s="184"/>
      <c r="K139" s="179"/>
      <c r="L139" s="179"/>
      <c r="M139" s="179"/>
      <c r="N139" s="179"/>
      <c r="O139" s="179"/>
      <c r="P139" s="185"/>
      <c r="Q139" s="162"/>
      <c r="R139" s="162"/>
      <c r="S139" s="162"/>
      <c r="T139" s="162"/>
      <c r="U139" s="162"/>
      <c r="V139" s="162"/>
      <c r="W139" s="162"/>
      <c r="X139" s="162"/>
      <c r="Y139" s="162"/>
      <c r="Z139" s="178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3"/>
    </row>
    <row r="140" spans="1:79">
      <c r="A140" s="161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78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3"/>
    </row>
    <row r="141" spans="1:79" ht="15.75" thickBot="1">
      <c r="A141" s="161"/>
      <c r="B141" s="162"/>
      <c r="C141" s="162"/>
      <c r="D141" s="162"/>
      <c r="E141" s="162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3"/>
    </row>
    <row r="142" spans="1:79" ht="32.450000000000003" customHeight="1" thickBot="1">
      <c r="A142" s="389" t="s">
        <v>461</v>
      </c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0"/>
      <c r="AC142" s="390"/>
      <c r="AD142" s="390"/>
      <c r="AE142" s="390"/>
      <c r="AF142" s="390"/>
      <c r="AG142" s="390"/>
      <c r="AH142" s="390"/>
      <c r="AI142" s="390"/>
      <c r="AJ142" s="390"/>
      <c r="AK142" s="390"/>
      <c r="AL142" s="390"/>
      <c r="AM142" s="390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  <c r="BG142" s="391"/>
    </row>
    <row r="143" spans="1:79" s="192" customFormat="1" ht="32.450000000000003" customHeight="1">
      <c r="A143" s="152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3"/>
    </row>
    <row r="144" spans="1:79" ht="19.899999999999999" customHeight="1">
      <c r="A144" s="161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3"/>
    </row>
    <row r="145" spans="1:59">
      <c r="A145" s="161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3"/>
    </row>
    <row r="146" spans="1:59" ht="34.15" customHeight="1">
      <c r="A146" s="161"/>
      <c r="B146" s="162"/>
      <c r="C146" s="162"/>
      <c r="D146" s="413"/>
      <c r="E146" s="414"/>
      <c r="F146" s="414"/>
      <c r="G146" s="414"/>
      <c r="H146" s="414"/>
      <c r="I146" s="414"/>
      <c r="J146" s="414"/>
      <c r="K146" s="414"/>
      <c r="L146" s="18"/>
      <c r="M146" s="18"/>
      <c r="N146" s="18"/>
      <c r="O146" s="18"/>
      <c r="P146" s="174"/>
      <c r="Q146" s="18"/>
      <c r="R146" s="18"/>
      <c r="S146" s="174"/>
      <c r="T146" s="18"/>
      <c r="U146" s="18"/>
      <c r="V146" s="18"/>
      <c r="W146" s="18"/>
      <c r="X146" s="18"/>
      <c r="Y146" s="18"/>
      <c r="Z146" s="174"/>
      <c r="AA146" s="18"/>
      <c r="AB146" s="18"/>
      <c r="AC146" s="154" t="s">
        <v>461</v>
      </c>
      <c r="AD146" s="18"/>
      <c r="AE146" s="18"/>
      <c r="AF146" s="174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9"/>
      <c r="AV146" s="279"/>
      <c r="AW146" s="8"/>
      <c r="AX146" s="8"/>
      <c r="AY146" s="8"/>
      <c r="AZ146" s="8"/>
      <c r="BA146" s="8"/>
      <c r="BB146" s="8"/>
      <c r="BC146" s="8"/>
      <c r="BD146" s="8"/>
      <c r="BE146" s="162"/>
      <c r="BF146" s="162"/>
      <c r="BG146" s="163"/>
    </row>
    <row r="147" spans="1:59" ht="45.75" customHeight="1">
      <c r="A147" s="161"/>
      <c r="B147" s="162"/>
      <c r="C147" s="162"/>
      <c r="D147" s="410" t="s">
        <v>470</v>
      </c>
      <c r="E147" s="411"/>
      <c r="F147" s="411"/>
      <c r="G147" s="411"/>
      <c r="H147" s="411"/>
      <c r="I147" s="411"/>
      <c r="J147" s="411"/>
      <c r="K147" s="412"/>
      <c r="L147" s="401" t="s">
        <v>332</v>
      </c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3"/>
      <c r="AH147" s="401" t="s">
        <v>94</v>
      </c>
      <c r="AI147" s="402"/>
      <c r="AJ147" s="402"/>
      <c r="AK147" s="402"/>
      <c r="AL147" s="402"/>
      <c r="AM147" s="403"/>
      <c r="AN147" s="277" t="s">
        <v>95</v>
      </c>
      <c r="AO147" s="401" t="s">
        <v>773</v>
      </c>
      <c r="AP147" s="402"/>
      <c r="AQ147" s="403"/>
      <c r="AR147" s="407" t="s">
        <v>801</v>
      </c>
      <c r="AS147" s="407"/>
      <c r="AT147" s="407"/>
      <c r="AU147" s="407"/>
      <c r="AV147" s="279"/>
      <c r="AW147" s="279"/>
      <c r="AX147" s="279"/>
      <c r="AY147" s="279"/>
      <c r="AZ147" s="164"/>
      <c r="BA147" s="279"/>
      <c r="BB147" s="279"/>
      <c r="BC147" s="279"/>
      <c r="BE147" s="162"/>
      <c r="BF147" s="162"/>
      <c r="BG147" s="163"/>
    </row>
    <row r="148" spans="1:59" ht="24.95" customHeight="1">
      <c r="A148" s="161"/>
      <c r="B148" s="162"/>
      <c r="C148" s="162"/>
      <c r="D148" s="392">
        <v>1</v>
      </c>
      <c r="E148" s="395" t="s">
        <v>464</v>
      </c>
      <c r="F148" s="396"/>
      <c r="G148" s="397"/>
      <c r="H148" s="397"/>
      <c r="I148" s="397"/>
      <c r="J148" s="397"/>
      <c r="K148" s="398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15"/>
      <c r="AI148" s="416"/>
      <c r="AJ148" s="416"/>
      <c r="AK148" s="416"/>
      <c r="AL148" s="416"/>
      <c r="AM148" s="417"/>
      <c r="AN148" s="400"/>
      <c r="AO148" s="400"/>
      <c r="AP148" s="400"/>
      <c r="AQ148" s="400"/>
      <c r="AR148" s="400"/>
      <c r="AS148" s="400"/>
      <c r="AT148" s="400"/>
      <c r="AU148" s="400"/>
      <c r="AV148" s="290"/>
      <c r="AW148" s="290"/>
      <c r="AX148" s="290"/>
      <c r="AY148" s="290"/>
      <c r="AZ148" s="290"/>
      <c r="BA148" s="290"/>
      <c r="BB148" s="290"/>
      <c r="BC148" s="290"/>
      <c r="BE148" s="162"/>
      <c r="BF148" s="162"/>
      <c r="BG148" s="163"/>
    </row>
    <row r="149" spans="1:59" ht="24.95" customHeight="1">
      <c r="A149" s="161"/>
      <c r="B149" s="162"/>
      <c r="C149" s="162"/>
      <c r="D149" s="392"/>
      <c r="E149" s="395" t="s">
        <v>465</v>
      </c>
      <c r="F149" s="396"/>
      <c r="G149" s="397"/>
      <c r="H149" s="397"/>
      <c r="I149" s="397"/>
      <c r="J149" s="397"/>
      <c r="K149" s="398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18"/>
      <c r="AI149" s="419"/>
      <c r="AJ149" s="419"/>
      <c r="AK149" s="419"/>
      <c r="AL149" s="419"/>
      <c r="AM149" s="420"/>
      <c r="AN149" s="400"/>
      <c r="AO149" s="400"/>
      <c r="AP149" s="400"/>
      <c r="AQ149" s="400"/>
      <c r="AR149" s="400"/>
      <c r="AS149" s="400"/>
      <c r="AT149" s="400"/>
      <c r="AU149" s="400"/>
      <c r="AV149" s="290"/>
      <c r="AW149" s="290"/>
      <c r="AX149" s="290"/>
      <c r="AY149" s="290"/>
      <c r="AZ149" s="290"/>
      <c r="BA149" s="290"/>
      <c r="BB149" s="290"/>
      <c r="BC149" s="290"/>
      <c r="BE149" s="162"/>
      <c r="BF149" s="162"/>
      <c r="BG149" s="163"/>
    </row>
    <row r="150" spans="1:59" ht="24.95" customHeight="1">
      <c r="A150" s="161"/>
      <c r="B150" s="162"/>
      <c r="C150" s="162"/>
      <c r="D150" s="392"/>
      <c r="E150" s="395" t="s">
        <v>466</v>
      </c>
      <c r="F150" s="396"/>
      <c r="G150" s="397"/>
      <c r="H150" s="397"/>
      <c r="I150" s="397"/>
      <c r="J150" s="397"/>
      <c r="K150" s="398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21"/>
      <c r="AI150" s="422"/>
      <c r="AJ150" s="422"/>
      <c r="AK150" s="422"/>
      <c r="AL150" s="422"/>
      <c r="AM150" s="423"/>
      <c r="AN150" s="400"/>
      <c r="AO150" s="400"/>
      <c r="AP150" s="400"/>
      <c r="AQ150" s="400"/>
      <c r="AR150" s="400"/>
      <c r="AS150" s="400"/>
      <c r="AT150" s="400"/>
      <c r="AU150" s="400"/>
      <c r="AV150" s="290"/>
      <c r="AW150" s="290"/>
      <c r="AX150" s="290"/>
      <c r="AY150" s="290"/>
      <c r="AZ150" s="290"/>
      <c r="BA150" s="290"/>
      <c r="BB150" s="290"/>
      <c r="BC150" s="290"/>
      <c r="BE150" s="162"/>
      <c r="BF150" s="162"/>
      <c r="BG150" s="163"/>
    </row>
    <row r="151" spans="1:59" ht="24.95" customHeight="1">
      <c r="A151" s="161"/>
      <c r="B151" s="162"/>
      <c r="C151" s="162"/>
      <c r="D151" s="392">
        <v>2</v>
      </c>
      <c r="E151" s="395" t="s">
        <v>464</v>
      </c>
      <c r="F151" s="396"/>
      <c r="G151" s="397"/>
      <c r="H151" s="397"/>
      <c r="I151" s="397"/>
      <c r="J151" s="397"/>
      <c r="K151" s="398"/>
      <c r="L151" s="415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7"/>
      <c r="AH151" s="415"/>
      <c r="AI151" s="416"/>
      <c r="AJ151" s="416"/>
      <c r="AK151" s="416"/>
      <c r="AL151" s="416"/>
      <c r="AM151" s="417"/>
      <c r="AN151" s="400"/>
      <c r="AO151" s="400"/>
      <c r="AP151" s="400"/>
      <c r="AQ151" s="400"/>
      <c r="AR151" s="400"/>
      <c r="AS151" s="400"/>
      <c r="AT151" s="400"/>
      <c r="AU151" s="400"/>
      <c r="AV151" s="290"/>
      <c r="AW151" s="290"/>
      <c r="AX151" s="290"/>
      <c r="AY151" s="290"/>
      <c r="AZ151" s="290"/>
      <c r="BA151" s="290"/>
      <c r="BB151" s="290"/>
      <c r="BC151" s="290"/>
      <c r="BE151" s="162"/>
      <c r="BF151" s="162"/>
      <c r="BG151" s="163"/>
    </row>
    <row r="152" spans="1:59" ht="24.95" customHeight="1">
      <c r="A152" s="161"/>
      <c r="B152" s="162"/>
      <c r="C152" s="162"/>
      <c r="D152" s="392"/>
      <c r="E152" s="395" t="s">
        <v>465</v>
      </c>
      <c r="F152" s="396"/>
      <c r="G152" s="397"/>
      <c r="H152" s="397"/>
      <c r="I152" s="397"/>
      <c r="J152" s="397"/>
      <c r="K152" s="398"/>
      <c r="L152" s="418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419"/>
      <c r="AC152" s="419"/>
      <c r="AD152" s="419"/>
      <c r="AE152" s="419"/>
      <c r="AF152" s="419"/>
      <c r="AG152" s="420"/>
      <c r="AH152" s="418"/>
      <c r="AI152" s="419"/>
      <c r="AJ152" s="419"/>
      <c r="AK152" s="419"/>
      <c r="AL152" s="419"/>
      <c r="AM152" s="420"/>
      <c r="AN152" s="400"/>
      <c r="AO152" s="400"/>
      <c r="AP152" s="400"/>
      <c r="AQ152" s="400"/>
      <c r="AR152" s="400"/>
      <c r="AS152" s="400"/>
      <c r="AT152" s="400"/>
      <c r="AU152" s="400"/>
      <c r="AV152" s="290"/>
      <c r="AW152" s="290"/>
      <c r="AX152" s="290"/>
      <c r="AY152" s="290"/>
      <c r="AZ152" s="290"/>
      <c r="BA152" s="290"/>
      <c r="BB152" s="290"/>
      <c r="BC152" s="290"/>
      <c r="BE152" s="162"/>
      <c r="BF152" s="162"/>
      <c r="BG152" s="163"/>
    </row>
    <row r="153" spans="1:59" ht="24.95" customHeight="1">
      <c r="A153" s="161"/>
      <c r="B153" s="162"/>
      <c r="C153" s="162"/>
      <c r="D153" s="392"/>
      <c r="E153" s="395" t="s">
        <v>466</v>
      </c>
      <c r="F153" s="396"/>
      <c r="G153" s="397"/>
      <c r="H153" s="397"/>
      <c r="I153" s="397"/>
      <c r="J153" s="397"/>
      <c r="K153" s="398"/>
      <c r="L153" s="421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2"/>
      <c r="AC153" s="422"/>
      <c r="AD153" s="422"/>
      <c r="AE153" s="422"/>
      <c r="AF153" s="422"/>
      <c r="AG153" s="423"/>
      <c r="AH153" s="421"/>
      <c r="AI153" s="422"/>
      <c r="AJ153" s="422"/>
      <c r="AK153" s="422"/>
      <c r="AL153" s="422"/>
      <c r="AM153" s="423"/>
      <c r="AN153" s="400"/>
      <c r="AO153" s="400"/>
      <c r="AP153" s="400"/>
      <c r="AQ153" s="400"/>
      <c r="AR153" s="400"/>
      <c r="AS153" s="400"/>
      <c r="AT153" s="400"/>
      <c r="AU153" s="400"/>
      <c r="AV153" s="290"/>
      <c r="AW153" s="290"/>
      <c r="AX153" s="290"/>
      <c r="AY153" s="290"/>
      <c r="AZ153" s="290"/>
      <c r="BA153" s="290"/>
      <c r="BB153" s="290"/>
      <c r="BC153" s="290"/>
      <c r="BE153" s="162"/>
      <c r="BF153" s="162"/>
      <c r="BG153" s="163"/>
    </row>
    <row r="154" spans="1:59" ht="24.95" customHeight="1">
      <c r="A154" s="161"/>
      <c r="B154" s="162"/>
      <c r="C154" s="162"/>
      <c r="D154" s="392">
        <v>3</v>
      </c>
      <c r="E154" s="395" t="s">
        <v>464</v>
      </c>
      <c r="F154" s="396"/>
      <c r="G154" s="397"/>
      <c r="H154" s="397"/>
      <c r="I154" s="397"/>
      <c r="J154" s="397"/>
      <c r="K154" s="398"/>
      <c r="L154" s="415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  <c r="AA154" s="416"/>
      <c r="AB154" s="416"/>
      <c r="AC154" s="416"/>
      <c r="AD154" s="416"/>
      <c r="AE154" s="416"/>
      <c r="AF154" s="416"/>
      <c r="AG154" s="417"/>
      <c r="AH154" s="415"/>
      <c r="AI154" s="416"/>
      <c r="AJ154" s="416"/>
      <c r="AK154" s="416"/>
      <c r="AL154" s="416"/>
      <c r="AM154" s="417"/>
      <c r="AN154" s="400"/>
      <c r="AO154" s="400"/>
      <c r="AP154" s="400"/>
      <c r="AQ154" s="400"/>
      <c r="AR154" s="400"/>
      <c r="AS154" s="400"/>
      <c r="AT154" s="400"/>
      <c r="AU154" s="400"/>
      <c r="AV154" s="290"/>
      <c r="AW154" s="290"/>
      <c r="AX154" s="290"/>
      <c r="AY154" s="290"/>
      <c r="AZ154" s="290"/>
      <c r="BA154" s="290"/>
      <c r="BB154" s="290"/>
      <c r="BC154" s="290"/>
      <c r="BE154" s="162"/>
      <c r="BF154" s="162"/>
      <c r="BG154" s="163"/>
    </row>
    <row r="155" spans="1:59" ht="24.95" customHeight="1">
      <c r="A155" s="161"/>
      <c r="B155" s="162"/>
      <c r="C155" s="162"/>
      <c r="D155" s="392"/>
      <c r="E155" s="395" t="s">
        <v>465</v>
      </c>
      <c r="F155" s="396"/>
      <c r="G155" s="397"/>
      <c r="H155" s="397"/>
      <c r="I155" s="397"/>
      <c r="J155" s="397"/>
      <c r="K155" s="398"/>
      <c r="L155" s="418"/>
      <c r="M155" s="419"/>
      <c r="N155" s="419"/>
      <c r="O155" s="419"/>
      <c r="P155" s="419"/>
      <c r="Q155" s="419"/>
      <c r="R155" s="419"/>
      <c r="S155" s="419"/>
      <c r="T155" s="419"/>
      <c r="U155" s="419"/>
      <c r="V155" s="419"/>
      <c r="W155" s="419"/>
      <c r="X155" s="419"/>
      <c r="Y155" s="419"/>
      <c r="Z155" s="419"/>
      <c r="AA155" s="419"/>
      <c r="AB155" s="419"/>
      <c r="AC155" s="419"/>
      <c r="AD155" s="419"/>
      <c r="AE155" s="419"/>
      <c r="AF155" s="419"/>
      <c r="AG155" s="420"/>
      <c r="AH155" s="418"/>
      <c r="AI155" s="419"/>
      <c r="AJ155" s="419"/>
      <c r="AK155" s="419"/>
      <c r="AL155" s="419"/>
      <c r="AM155" s="420"/>
      <c r="AN155" s="400"/>
      <c r="AO155" s="400"/>
      <c r="AP155" s="400"/>
      <c r="AQ155" s="400"/>
      <c r="AR155" s="400"/>
      <c r="AS155" s="400"/>
      <c r="AT155" s="400"/>
      <c r="AU155" s="400"/>
      <c r="AV155" s="290"/>
      <c r="AW155" s="290"/>
      <c r="AX155" s="290"/>
      <c r="AY155" s="290"/>
      <c r="AZ155" s="290"/>
      <c r="BA155" s="290"/>
      <c r="BB155" s="290"/>
      <c r="BC155" s="290"/>
      <c r="BE155" s="162"/>
      <c r="BF155" s="162"/>
      <c r="BG155" s="163"/>
    </row>
    <row r="156" spans="1:59" ht="24.95" customHeight="1">
      <c r="A156" s="161"/>
      <c r="B156" s="162"/>
      <c r="C156" s="162"/>
      <c r="D156" s="392"/>
      <c r="E156" s="395" t="s">
        <v>466</v>
      </c>
      <c r="F156" s="396"/>
      <c r="G156" s="397"/>
      <c r="H156" s="397"/>
      <c r="I156" s="397"/>
      <c r="J156" s="397"/>
      <c r="K156" s="398"/>
      <c r="L156" s="421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  <c r="AA156" s="422"/>
      <c r="AB156" s="422"/>
      <c r="AC156" s="422"/>
      <c r="AD156" s="422"/>
      <c r="AE156" s="422"/>
      <c r="AF156" s="422"/>
      <c r="AG156" s="423"/>
      <c r="AH156" s="421"/>
      <c r="AI156" s="422"/>
      <c r="AJ156" s="422"/>
      <c r="AK156" s="422"/>
      <c r="AL156" s="422"/>
      <c r="AM156" s="423"/>
      <c r="AN156" s="400"/>
      <c r="AO156" s="400"/>
      <c r="AP156" s="400"/>
      <c r="AQ156" s="400"/>
      <c r="AR156" s="400"/>
      <c r="AS156" s="400"/>
      <c r="AT156" s="400"/>
      <c r="AU156" s="400"/>
      <c r="AV156" s="290"/>
      <c r="AW156" s="290"/>
      <c r="AX156" s="290"/>
      <c r="AY156" s="290"/>
      <c r="AZ156" s="290"/>
      <c r="BA156" s="290"/>
      <c r="BB156" s="290"/>
      <c r="BC156" s="290"/>
      <c r="BE156" s="162"/>
      <c r="BF156" s="162"/>
      <c r="BG156" s="163"/>
    </row>
    <row r="157" spans="1:59" ht="24.95" customHeight="1">
      <c r="A157" s="161"/>
      <c r="B157" s="162"/>
      <c r="C157" s="162"/>
      <c r="D157" s="392">
        <v>4</v>
      </c>
      <c r="E157" s="395" t="s">
        <v>464</v>
      </c>
      <c r="F157" s="396"/>
      <c r="G157" s="425"/>
      <c r="H157" s="425"/>
      <c r="I157" s="425"/>
      <c r="J157" s="425"/>
      <c r="K157" s="426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15"/>
      <c r="AI157" s="416"/>
      <c r="AJ157" s="416"/>
      <c r="AK157" s="416"/>
      <c r="AL157" s="416"/>
      <c r="AM157" s="417"/>
      <c r="AN157" s="400"/>
      <c r="AO157" s="400"/>
      <c r="AP157" s="400"/>
      <c r="AQ157" s="400"/>
      <c r="AR157" s="400"/>
      <c r="AS157" s="400"/>
      <c r="AT157" s="400"/>
      <c r="AU157" s="400"/>
      <c r="AV157" s="290"/>
      <c r="AW157" s="290"/>
      <c r="AX157" s="290"/>
      <c r="AY157" s="290"/>
      <c r="AZ157" s="290"/>
      <c r="BA157" s="290"/>
      <c r="BB157" s="290"/>
      <c r="BC157" s="290"/>
      <c r="BE157" s="162"/>
      <c r="BF157" s="162"/>
      <c r="BG157" s="163"/>
    </row>
    <row r="158" spans="1:59" ht="24.95" customHeight="1">
      <c r="A158" s="161"/>
      <c r="B158" s="162"/>
      <c r="C158" s="162"/>
      <c r="D158" s="392"/>
      <c r="E158" s="395" t="s">
        <v>465</v>
      </c>
      <c r="F158" s="396"/>
      <c r="G158" s="397"/>
      <c r="H158" s="397"/>
      <c r="I158" s="397"/>
      <c r="J158" s="397"/>
      <c r="K158" s="398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18"/>
      <c r="AI158" s="419"/>
      <c r="AJ158" s="419"/>
      <c r="AK158" s="419"/>
      <c r="AL158" s="419"/>
      <c r="AM158" s="420"/>
      <c r="AN158" s="400"/>
      <c r="AO158" s="400"/>
      <c r="AP158" s="400"/>
      <c r="AQ158" s="400"/>
      <c r="AR158" s="400"/>
      <c r="AS158" s="400"/>
      <c r="AT158" s="400"/>
      <c r="AU158" s="400"/>
      <c r="AV158" s="290"/>
      <c r="AW158" s="290"/>
      <c r="AX158" s="290"/>
      <c r="AY158" s="290"/>
      <c r="AZ158" s="290"/>
      <c r="BA158" s="290"/>
      <c r="BB158" s="290"/>
      <c r="BC158" s="290"/>
      <c r="BE158" s="162"/>
      <c r="BF158" s="162"/>
      <c r="BG158" s="163"/>
    </row>
    <row r="159" spans="1:59" ht="24.95" customHeight="1">
      <c r="A159" s="161"/>
      <c r="B159" s="162"/>
      <c r="C159" s="162"/>
      <c r="D159" s="392"/>
      <c r="E159" s="395" t="s">
        <v>466</v>
      </c>
      <c r="F159" s="396"/>
      <c r="G159" s="425"/>
      <c r="H159" s="425"/>
      <c r="I159" s="425"/>
      <c r="J159" s="425"/>
      <c r="K159" s="426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21"/>
      <c r="AI159" s="422"/>
      <c r="AJ159" s="422"/>
      <c r="AK159" s="422"/>
      <c r="AL159" s="422"/>
      <c r="AM159" s="423"/>
      <c r="AN159" s="400"/>
      <c r="AO159" s="400"/>
      <c r="AP159" s="400"/>
      <c r="AQ159" s="400"/>
      <c r="AR159" s="400"/>
      <c r="AS159" s="400"/>
      <c r="AT159" s="400"/>
      <c r="AU159" s="400"/>
      <c r="AV159" s="290"/>
      <c r="AW159" s="290"/>
      <c r="AX159" s="290"/>
      <c r="AY159" s="290"/>
      <c r="AZ159" s="290"/>
      <c r="BA159" s="290"/>
      <c r="BB159" s="290"/>
      <c r="BC159" s="290"/>
      <c r="BE159" s="162"/>
      <c r="BF159" s="162"/>
      <c r="BG159" s="163"/>
    </row>
    <row r="160" spans="1:59" s="164" customFormat="1" ht="11.25" customHeight="1">
      <c r="A160" s="166"/>
      <c r="D160" s="201"/>
      <c r="E160" s="149"/>
      <c r="F160" s="149"/>
      <c r="G160" s="520"/>
      <c r="H160" s="520"/>
      <c r="I160" s="520"/>
      <c r="J160" s="520"/>
      <c r="K160" s="520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G160" s="165"/>
    </row>
    <row r="161" spans="1:68" s="192" customFormat="1" ht="13.5" customHeight="1" thickBot="1">
      <c r="A161" s="166"/>
      <c r="B161" s="164"/>
      <c r="C161" s="164"/>
      <c r="D161" s="201"/>
      <c r="E161" s="149"/>
      <c r="F161" s="149"/>
      <c r="G161" s="149"/>
      <c r="H161" s="343"/>
      <c r="I161" s="343"/>
      <c r="J161" s="343"/>
      <c r="K161" s="343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202"/>
      <c r="AX161" s="202"/>
      <c r="AY161" s="202"/>
      <c r="AZ161" s="202"/>
      <c r="BA161" s="202"/>
      <c r="BB161" s="202"/>
      <c r="BC161" s="202"/>
      <c r="BD161" s="202"/>
      <c r="BE161" s="164"/>
      <c r="BF161" s="164"/>
      <c r="BG161" s="165"/>
    </row>
    <row r="162" spans="1:68" ht="33.75" customHeight="1" thickBot="1">
      <c r="A162" s="389" t="s">
        <v>776</v>
      </c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  <c r="AT162" s="390"/>
      <c r="AU162" s="390"/>
      <c r="AV162" s="390"/>
      <c r="AW162" s="390"/>
      <c r="AX162" s="390"/>
      <c r="AY162" s="390"/>
      <c r="AZ162" s="390"/>
      <c r="BA162" s="390"/>
      <c r="BB162" s="390"/>
      <c r="BC162" s="390"/>
      <c r="BD162" s="390"/>
      <c r="BE162" s="390"/>
      <c r="BF162" s="390"/>
      <c r="BG162" s="391"/>
    </row>
    <row r="163" spans="1:68" s="192" customFormat="1" ht="14.45" customHeight="1">
      <c r="A163" s="15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5"/>
      <c r="BH163" s="160"/>
    </row>
    <row r="164" spans="1:68" s="192" customFormat="1" ht="14.45" customHeight="1">
      <c r="A164" s="152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63"/>
      <c r="BH164" s="160"/>
    </row>
    <row r="165" spans="1:68" s="192" customFormat="1" ht="14.45" customHeight="1">
      <c r="A165" s="152"/>
      <c r="B165" s="150"/>
      <c r="C165" s="150"/>
      <c r="D165" s="521" t="s">
        <v>222</v>
      </c>
      <c r="E165" s="522"/>
      <c r="F165" s="522"/>
      <c r="G165" s="522"/>
      <c r="H165" s="522"/>
      <c r="I165" s="522"/>
      <c r="J165" s="522"/>
      <c r="K165" s="523"/>
      <c r="L165" s="521" t="s">
        <v>775</v>
      </c>
      <c r="M165" s="52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2"/>
      <c r="Z165" s="522"/>
      <c r="AA165" s="522"/>
      <c r="AB165" s="522"/>
      <c r="AC165" s="522"/>
      <c r="AD165" s="523"/>
      <c r="AE165" s="399" t="s">
        <v>467</v>
      </c>
      <c r="AF165" s="399"/>
      <c r="AG165" s="399"/>
      <c r="AH165" s="399"/>
      <c r="AI165" s="399"/>
      <c r="AJ165" s="399"/>
      <c r="AK165" s="399"/>
      <c r="AL165" s="399"/>
      <c r="AM165" s="399"/>
      <c r="AN165" s="399"/>
      <c r="AO165" s="399"/>
      <c r="AP165" s="399"/>
      <c r="AQ165" s="399"/>
      <c r="AR165" s="399"/>
      <c r="AS165" s="399"/>
      <c r="AT165" s="399"/>
      <c r="AU165" s="399"/>
      <c r="AV165" s="399"/>
      <c r="AW165" s="399"/>
      <c r="AX165" s="399"/>
      <c r="AY165" s="399"/>
      <c r="AZ165" s="399"/>
      <c r="BA165" s="399"/>
      <c r="BB165" s="279"/>
      <c r="BC165" s="279"/>
      <c r="BD165" s="279"/>
      <c r="BE165" s="279"/>
      <c r="BF165" s="279"/>
      <c r="BG165" s="163"/>
      <c r="BH165" s="160"/>
    </row>
    <row r="166" spans="1:68" s="192" customFormat="1" ht="14.45" customHeight="1">
      <c r="A166" s="152"/>
      <c r="B166" s="150"/>
      <c r="C166" s="150"/>
      <c r="D166" s="451" t="str">
        <f>D25</f>
        <v xml:space="preserve">  </v>
      </c>
      <c r="E166" s="451"/>
      <c r="F166" s="451"/>
      <c r="G166" s="451"/>
      <c r="H166" s="451"/>
      <c r="I166" s="451"/>
      <c r="J166" s="451"/>
      <c r="K166" s="451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259"/>
      <c r="BC166" s="259"/>
      <c r="BD166" s="259"/>
      <c r="BE166" s="259"/>
      <c r="BF166" s="259"/>
      <c r="BG166" s="163"/>
      <c r="BH166" s="160"/>
    </row>
    <row r="167" spans="1:68" s="192" customFormat="1" ht="14.45" customHeight="1">
      <c r="A167" s="152"/>
      <c r="B167" s="150"/>
      <c r="C167" s="150"/>
      <c r="D167" s="451"/>
      <c r="E167" s="451"/>
      <c r="F167" s="451"/>
      <c r="G167" s="451"/>
      <c r="H167" s="451"/>
      <c r="I167" s="451"/>
      <c r="J167" s="451"/>
      <c r="K167" s="451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  <c r="AQ167" s="400"/>
      <c r="AR167" s="400"/>
      <c r="AS167" s="400"/>
      <c r="AT167" s="400"/>
      <c r="AU167" s="400"/>
      <c r="AV167" s="400"/>
      <c r="AW167" s="400"/>
      <c r="AX167" s="400"/>
      <c r="AY167" s="400"/>
      <c r="AZ167" s="400"/>
      <c r="BA167" s="400"/>
      <c r="BB167" s="259"/>
      <c r="BC167" s="259"/>
      <c r="BD167" s="259"/>
      <c r="BE167" s="259"/>
      <c r="BF167" s="259"/>
      <c r="BG167" s="163"/>
      <c r="BH167" s="160"/>
    </row>
    <row r="168" spans="1:68" s="192" customFormat="1" ht="14.45" customHeight="1">
      <c r="A168" s="152"/>
      <c r="B168" s="150"/>
      <c r="C168" s="150"/>
      <c r="D168" s="451"/>
      <c r="E168" s="451"/>
      <c r="F168" s="451"/>
      <c r="G168" s="451"/>
      <c r="H168" s="451"/>
      <c r="I168" s="451"/>
      <c r="J168" s="451"/>
      <c r="K168" s="451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0"/>
      <c r="AW168" s="400"/>
      <c r="AX168" s="400"/>
      <c r="AY168" s="400"/>
      <c r="AZ168" s="400"/>
      <c r="BA168" s="400"/>
      <c r="BB168" s="259"/>
      <c r="BC168" s="259"/>
      <c r="BD168" s="259"/>
      <c r="BE168" s="259"/>
      <c r="BF168" s="259"/>
      <c r="BG168" s="163"/>
      <c r="BH168" s="160"/>
    </row>
    <row r="169" spans="1:68" s="164" customFormat="1" ht="14.45" customHeight="1">
      <c r="A169" s="152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63"/>
      <c r="BH169" s="160"/>
    </row>
    <row r="170" spans="1:68" ht="31.5" customHeight="1" thickBot="1">
      <c r="A170" s="186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9"/>
      <c r="BH170" s="192"/>
    </row>
    <row r="171" spans="1:68" ht="33.75" customHeight="1" thickBot="1">
      <c r="A171" s="389" t="s">
        <v>770</v>
      </c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0"/>
      <c r="AC171" s="390"/>
      <c r="AD171" s="390"/>
      <c r="AE171" s="390"/>
      <c r="AF171" s="390"/>
      <c r="AG171" s="390"/>
      <c r="AH171" s="390"/>
      <c r="AI171" s="390"/>
      <c r="AJ171" s="390"/>
      <c r="AK171" s="390"/>
      <c r="AL171" s="390"/>
      <c r="AM171" s="390"/>
      <c r="AN171" s="390"/>
      <c r="AO171" s="390"/>
      <c r="AP171" s="390"/>
      <c r="AQ171" s="390"/>
      <c r="AR171" s="390"/>
      <c r="AS171" s="390"/>
      <c r="AT171" s="390"/>
      <c r="AU171" s="390"/>
      <c r="AV171" s="390"/>
      <c r="AW171" s="390"/>
      <c r="AX171" s="390"/>
      <c r="AY171" s="390"/>
      <c r="AZ171" s="390"/>
      <c r="BA171" s="390"/>
      <c r="BB171" s="390"/>
      <c r="BC171" s="390"/>
      <c r="BD171" s="390"/>
      <c r="BE171" s="390"/>
      <c r="BF171" s="390"/>
      <c r="BG171" s="391"/>
    </row>
    <row r="172" spans="1:68">
      <c r="A172" s="161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3"/>
      <c r="BM172" s="192"/>
      <c r="BN172" s="192"/>
    </row>
    <row r="173" spans="1:68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3"/>
      <c r="BM173" s="192"/>
      <c r="BN173" s="192"/>
    </row>
    <row r="174" spans="1:68" ht="15" customHeight="1">
      <c r="A174" s="161"/>
      <c r="B174" s="162"/>
      <c r="C174" s="162"/>
      <c r="G174" s="399" t="s">
        <v>222</v>
      </c>
      <c r="H174" s="399"/>
      <c r="I174" s="399"/>
      <c r="J174" s="399"/>
      <c r="K174" s="399"/>
      <c r="L174" s="399"/>
      <c r="M174" s="399"/>
      <c r="N174" s="399"/>
      <c r="O174" s="401" t="s">
        <v>774</v>
      </c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  <c r="AI174" s="402"/>
      <c r="AJ174" s="403"/>
      <c r="AK174" s="401" t="s">
        <v>228</v>
      </c>
      <c r="AL174" s="402"/>
      <c r="AM174" s="402"/>
      <c r="AN174" s="402"/>
      <c r="AO174" s="402"/>
      <c r="AP174" s="402"/>
      <c r="AQ174" s="402"/>
      <c r="AR174" s="403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3"/>
      <c r="BL174" s="164"/>
      <c r="BM174" s="164"/>
      <c r="BN174" s="164"/>
      <c r="BO174" s="162"/>
      <c r="BP174" s="162"/>
    </row>
    <row r="175" spans="1:68" ht="15" customHeight="1">
      <c r="A175" s="161"/>
      <c r="B175" s="162"/>
      <c r="C175" s="162"/>
      <c r="G175" s="451" t="str">
        <f>D25</f>
        <v xml:space="preserve">  </v>
      </c>
      <c r="H175" s="451"/>
      <c r="I175" s="451"/>
      <c r="J175" s="451"/>
      <c r="K175" s="451"/>
      <c r="L175" s="451"/>
      <c r="M175" s="451"/>
      <c r="N175" s="451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15"/>
      <c r="AL175" s="416"/>
      <c r="AM175" s="416"/>
      <c r="AN175" s="416"/>
      <c r="AO175" s="416"/>
      <c r="AP175" s="416"/>
      <c r="AQ175" s="416"/>
      <c r="AR175" s="417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3"/>
      <c r="BL175" s="164"/>
      <c r="BM175" s="164"/>
      <c r="BN175" s="164"/>
      <c r="BO175" s="162"/>
      <c r="BP175" s="162"/>
    </row>
    <row r="176" spans="1:68">
      <c r="A176" s="161"/>
      <c r="B176" s="162"/>
      <c r="C176" s="162"/>
      <c r="G176" s="451"/>
      <c r="H176" s="451"/>
      <c r="I176" s="451"/>
      <c r="J176" s="451"/>
      <c r="K176" s="451"/>
      <c r="L176" s="451"/>
      <c r="M176" s="451"/>
      <c r="N176" s="451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21"/>
      <c r="AL176" s="422"/>
      <c r="AM176" s="422"/>
      <c r="AN176" s="422"/>
      <c r="AO176" s="422"/>
      <c r="AP176" s="422"/>
      <c r="AQ176" s="422"/>
      <c r="AR176" s="423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3"/>
      <c r="BL176" s="164"/>
      <c r="BM176" s="164"/>
      <c r="BN176" s="164"/>
      <c r="BO176" s="162"/>
      <c r="BP176" s="162"/>
    </row>
    <row r="177" spans="1:68">
      <c r="A177" s="161"/>
      <c r="B177" s="162"/>
      <c r="C177" s="162"/>
      <c r="G177" s="451"/>
      <c r="H177" s="451"/>
      <c r="I177" s="451"/>
      <c r="J177" s="451"/>
      <c r="K177" s="451"/>
      <c r="L177" s="451"/>
      <c r="M177" s="451"/>
      <c r="N177" s="451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15"/>
      <c r="AL177" s="416"/>
      <c r="AM177" s="416"/>
      <c r="AN177" s="416"/>
      <c r="AO177" s="416"/>
      <c r="AP177" s="416"/>
      <c r="AQ177" s="416"/>
      <c r="AR177" s="417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3"/>
      <c r="BL177" s="164"/>
      <c r="BM177" s="164"/>
      <c r="BN177" s="164"/>
      <c r="BO177" s="162"/>
      <c r="BP177" s="162"/>
    </row>
    <row r="178" spans="1:68">
      <c r="A178" s="161"/>
      <c r="B178" s="162"/>
      <c r="C178" s="162"/>
      <c r="G178" s="451"/>
      <c r="H178" s="451"/>
      <c r="I178" s="451"/>
      <c r="J178" s="451"/>
      <c r="K178" s="451"/>
      <c r="L178" s="451"/>
      <c r="M178" s="451"/>
      <c r="N178" s="451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21"/>
      <c r="AL178" s="422"/>
      <c r="AM178" s="422"/>
      <c r="AN178" s="422"/>
      <c r="AO178" s="422"/>
      <c r="AP178" s="422"/>
      <c r="AQ178" s="422"/>
      <c r="AR178" s="423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3"/>
      <c r="BL178" s="164"/>
      <c r="BM178" s="164"/>
      <c r="BN178" s="164"/>
      <c r="BO178" s="162"/>
      <c r="BP178" s="162"/>
    </row>
    <row r="179" spans="1:68">
      <c r="A179" s="161"/>
      <c r="B179" s="162"/>
      <c r="C179" s="162"/>
      <c r="G179" s="451"/>
      <c r="H179" s="451"/>
      <c r="I179" s="451"/>
      <c r="J179" s="451"/>
      <c r="K179" s="451"/>
      <c r="L179" s="451"/>
      <c r="M179" s="451"/>
      <c r="N179" s="451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15"/>
      <c r="AL179" s="416"/>
      <c r="AM179" s="416"/>
      <c r="AN179" s="416"/>
      <c r="AO179" s="416"/>
      <c r="AP179" s="416"/>
      <c r="AQ179" s="416"/>
      <c r="AR179" s="417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3"/>
      <c r="BL179" s="164"/>
      <c r="BM179" s="164"/>
      <c r="BN179" s="164"/>
      <c r="BO179" s="162"/>
      <c r="BP179" s="162"/>
    </row>
    <row r="180" spans="1:68">
      <c r="A180" s="161"/>
      <c r="B180" s="162"/>
      <c r="C180" s="162"/>
      <c r="G180" s="451"/>
      <c r="H180" s="451"/>
      <c r="I180" s="451"/>
      <c r="J180" s="451"/>
      <c r="K180" s="451"/>
      <c r="L180" s="451"/>
      <c r="M180" s="451"/>
      <c r="N180" s="451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21"/>
      <c r="AL180" s="422"/>
      <c r="AM180" s="422"/>
      <c r="AN180" s="422"/>
      <c r="AO180" s="422"/>
      <c r="AP180" s="422"/>
      <c r="AQ180" s="422"/>
      <c r="AR180" s="423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3"/>
      <c r="BL180" s="164"/>
      <c r="BM180" s="164"/>
      <c r="BN180" s="164"/>
      <c r="BO180" s="162"/>
      <c r="BP180" s="162"/>
    </row>
    <row r="181" spans="1:68">
      <c r="A181" s="161"/>
      <c r="B181" s="162"/>
      <c r="C181" s="162"/>
      <c r="G181" s="451"/>
      <c r="H181" s="451"/>
      <c r="I181" s="451"/>
      <c r="J181" s="451"/>
      <c r="K181" s="451"/>
      <c r="L181" s="451"/>
      <c r="M181" s="451"/>
      <c r="N181" s="451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15"/>
      <c r="AL181" s="416"/>
      <c r="AM181" s="416"/>
      <c r="AN181" s="416"/>
      <c r="AO181" s="416"/>
      <c r="AP181" s="416"/>
      <c r="AQ181" s="416"/>
      <c r="AR181" s="417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3"/>
      <c r="BL181" s="164"/>
      <c r="BM181" s="164"/>
      <c r="BN181" s="164"/>
      <c r="BO181" s="162"/>
      <c r="BP181" s="162"/>
    </row>
    <row r="182" spans="1:68" ht="14.25" customHeight="1">
      <c r="A182" s="161"/>
      <c r="B182" s="162"/>
      <c r="C182" s="162"/>
      <c r="G182" s="451"/>
      <c r="H182" s="451"/>
      <c r="I182" s="451"/>
      <c r="J182" s="451"/>
      <c r="K182" s="451"/>
      <c r="L182" s="451"/>
      <c r="M182" s="451"/>
      <c r="N182" s="451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21"/>
      <c r="AL182" s="422"/>
      <c r="AM182" s="422"/>
      <c r="AN182" s="422"/>
      <c r="AO182" s="422"/>
      <c r="AP182" s="422"/>
      <c r="AQ182" s="422"/>
      <c r="AR182" s="423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3"/>
      <c r="BL182" s="164"/>
      <c r="BM182" s="164"/>
      <c r="BN182" s="164"/>
      <c r="BO182" s="162"/>
      <c r="BP182" s="162"/>
    </row>
    <row r="183" spans="1:68">
      <c r="A183" s="161"/>
      <c r="B183" s="162"/>
      <c r="C183" s="162"/>
      <c r="G183" s="451"/>
      <c r="H183" s="451"/>
      <c r="I183" s="451"/>
      <c r="J183" s="451"/>
      <c r="K183" s="451"/>
      <c r="L183" s="451"/>
      <c r="M183" s="451"/>
      <c r="N183" s="451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15"/>
      <c r="AL183" s="416"/>
      <c r="AM183" s="416"/>
      <c r="AN183" s="416"/>
      <c r="AO183" s="416"/>
      <c r="AP183" s="416"/>
      <c r="AQ183" s="416"/>
      <c r="AR183" s="417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3"/>
      <c r="BL183" s="164"/>
      <c r="BM183" s="164"/>
      <c r="BN183" s="164"/>
      <c r="BO183" s="162"/>
      <c r="BP183" s="162"/>
    </row>
    <row r="184" spans="1:68">
      <c r="A184" s="161"/>
      <c r="B184" s="162"/>
      <c r="C184" s="162"/>
      <c r="G184" s="451"/>
      <c r="H184" s="451"/>
      <c r="I184" s="451"/>
      <c r="J184" s="451"/>
      <c r="K184" s="451"/>
      <c r="L184" s="451"/>
      <c r="M184" s="451"/>
      <c r="N184" s="451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21"/>
      <c r="AL184" s="422"/>
      <c r="AM184" s="422"/>
      <c r="AN184" s="422"/>
      <c r="AO184" s="422"/>
      <c r="AP184" s="422"/>
      <c r="AQ184" s="422"/>
      <c r="AR184" s="423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3"/>
      <c r="BL184" s="164"/>
      <c r="BM184" s="164"/>
      <c r="BN184" s="164"/>
      <c r="BO184" s="162"/>
      <c r="BP184" s="162"/>
    </row>
    <row r="185" spans="1:68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39"/>
      <c r="AG185" s="162"/>
      <c r="AH185" s="2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3"/>
      <c r="BL185" s="164"/>
      <c r="BM185" s="164"/>
      <c r="BN185" s="164"/>
      <c r="BO185" s="162"/>
      <c r="BP185" s="162"/>
    </row>
    <row r="186" spans="1:68" ht="15.75" customHeight="1" thickBot="1">
      <c r="A186" s="186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288"/>
      <c r="AG186" s="187"/>
      <c r="AH186" s="289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9"/>
      <c r="BL186" s="164"/>
      <c r="BM186" s="164"/>
      <c r="BN186" s="164"/>
      <c r="BO186" s="162"/>
      <c r="BP186" s="162"/>
    </row>
    <row r="187" spans="1:68">
      <c r="AF187" s="260"/>
      <c r="AH187" s="262"/>
      <c r="BL187" s="164"/>
      <c r="BM187" s="164"/>
      <c r="BN187" s="201"/>
      <c r="BO187" s="162"/>
      <c r="BP187" s="162"/>
    </row>
    <row r="188" spans="1:68">
      <c r="AF188" s="260"/>
      <c r="AH188" s="262"/>
      <c r="BL188" s="164"/>
      <c r="BM188" s="164"/>
      <c r="BN188" s="201"/>
      <c r="BO188" s="162"/>
      <c r="BP188" s="162"/>
    </row>
    <row r="189" spans="1:68">
      <c r="BL189" s="192"/>
      <c r="BM189" s="164"/>
      <c r="BN189" s="164"/>
      <c r="BO189" s="162"/>
    </row>
    <row r="190" spans="1:68">
      <c r="BL190" s="192"/>
      <c r="BM190" s="164"/>
      <c r="BN190" s="164"/>
      <c r="BO190" s="162"/>
    </row>
    <row r="191" spans="1:68">
      <c r="BL191" s="192"/>
      <c r="BM191" s="164"/>
      <c r="BN191" s="164"/>
      <c r="BO191" s="162"/>
    </row>
    <row r="192" spans="1:68">
      <c r="BL192" s="192"/>
      <c r="BM192" s="164"/>
      <c r="BN192" s="164"/>
      <c r="BO192" s="162"/>
    </row>
    <row r="193" spans="64:67">
      <c r="BL193" s="192"/>
      <c r="BM193" s="164"/>
      <c r="BN193" s="164"/>
      <c r="BO193" s="162"/>
    </row>
    <row r="194" spans="64:67">
      <c r="BL194" s="192"/>
      <c r="BM194" s="164"/>
      <c r="BN194" s="164"/>
      <c r="BO194" s="162"/>
    </row>
    <row r="195" spans="64:67">
      <c r="BM195" s="162"/>
      <c r="BN195" s="162"/>
      <c r="BO195" s="162"/>
    </row>
    <row r="196" spans="64:67">
      <c r="BM196" s="162"/>
      <c r="BN196" s="162"/>
      <c r="BO196" s="162"/>
    </row>
    <row r="197" spans="64:67">
      <c r="BM197" s="162"/>
      <c r="BN197" s="162"/>
      <c r="BO197" s="162"/>
    </row>
  </sheetData>
  <sheetProtection algorithmName="SHA-512" hashValue="1Teu8XPqHkYNidHwVsauRK3pGe++jyeyIDxPAQNAaJ8/vsxbv/CSjjVnpnEwYr90emcLUrFsCpS5tR0l25CwBQ==" saltValue="Bwm6MVEhK4G0Nnh+zHqJhg==" spinCount="100000" sheet="1" objects="1" scenarios="1" formatColumns="0" formatRows="0"/>
  <mergeCells count="467">
    <mergeCell ref="A171:BG171"/>
    <mergeCell ref="G174:N174"/>
    <mergeCell ref="O174:AJ174"/>
    <mergeCell ref="AK174:AR174"/>
    <mergeCell ref="G175:N184"/>
    <mergeCell ref="O175:AJ176"/>
    <mergeCell ref="AK175:AR176"/>
    <mergeCell ref="O177:AJ178"/>
    <mergeCell ref="AK177:AR178"/>
    <mergeCell ref="O179:AJ180"/>
    <mergeCell ref="AK179:AR180"/>
    <mergeCell ref="O181:AJ182"/>
    <mergeCell ref="AK181:AR182"/>
    <mergeCell ref="O183:AJ184"/>
    <mergeCell ref="AK183:AR184"/>
    <mergeCell ref="AR151:AU153"/>
    <mergeCell ref="E152:F152"/>
    <mergeCell ref="G152:K152"/>
    <mergeCell ref="E153:F153"/>
    <mergeCell ref="G153:K153"/>
    <mergeCell ref="G160:K160"/>
    <mergeCell ref="A162:BG162"/>
    <mergeCell ref="D165:K165"/>
    <mergeCell ref="L165:AD165"/>
    <mergeCell ref="AN151:AN153"/>
    <mergeCell ref="G157:K157"/>
    <mergeCell ref="AO154:AQ156"/>
    <mergeCell ref="AR154:AU156"/>
    <mergeCell ref="AE165:BA165"/>
    <mergeCell ref="D166:K168"/>
    <mergeCell ref="L166:AD168"/>
    <mergeCell ref="AE166:BA168"/>
    <mergeCell ref="AR157:AU159"/>
    <mergeCell ref="E158:F158"/>
    <mergeCell ref="G158:K158"/>
    <mergeCell ref="E159:F159"/>
    <mergeCell ref="G159:K159"/>
    <mergeCell ref="R137:W137"/>
    <mergeCell ref="AA137:AA138"/>
    <mergeCell ref="AB137:AC138"/>
    <mergeCell ref="AD137:AE138"/>
    <mergeCell ref="AF137:AG138"/>
    <mergeCell ref="AH137:AI138"/>
    <mergeCell ref="AJ137:AK138"/>
    <mergeCell ref="J138:P138"/>
    <mergeCell ref="R138:W138"/>
    <mergeCell ref="BU128:BU129"/>
    <mergeCell ref="R128:W128"/>
    <mergeCell ref="BV128:BV129"/>
    <mergeCell ref="E129:P129"/>
    <mergeCell ref="R129:W129"/>
    <mergeCell ref="Z129:Z138"/>
    <mergeCell ref="AA129:AA130"/>
    <mergeCell ref="AB129:AC130"/>
    <mergeCell ref="AD129:AE130"/>
    <mergeCell ref="AF129:AG130"/>
    <mergeCell ref="AH129:AI130"/>
    <mergeCell ref="AJ129:AK130"/>
    <mergeCell ref="R130:W130"/>
    <mergeCell ref="AN130:AZ130"/>
    <mergeCell ref="J131:P131"/>
    <mergeCell ref="AA131:AA132"/>
    <mergeCell ref="AB131:AC132"/>
    <mergeCell ref="AD131:AE132"/>
    <mergeCell ref="AF131:AG132"/>
    <mergeCell ref="AH131:AI132"/>
    <mergeCell ref="AJ131:AK132"/>
    <mergeCell ref="AN131:AZ132"/>
    <mergeCell ref="BN132:BP132"/>
    <mergeCell ref="AA133:AA134"/>
    <mergeCell ref="AQ99:AQ110"/>
    <mergeCell ref="BX99:BX103"/>
    <mergeCell ref="B108:B110"/>
    <mergeCell ref="C108:E108"/>
    <mergeCell ref="F108:I108"/>
    <mergeCell ref="J108:W110"/>
    <mergeCell ref="X108:Y110"/>
    <mergeCell ref="Z108:AA110"/>
    <mergeCell ref="AB108:AC110"/>
    <mergeCell ref="AD108:AE110"/>
    <mergeCell ref="AF108:AG110"/>
    <mergeCell ref="AH108:AI110"/>
    <mergeCell ref="AJ108:AK110"/>
    <mergeCell ref="AL108:AL110"/>
    <mergeCell ref="AM108:AM110"/>
    <mergeCell ref="AN108:AN110"/>
    <mergeCell ref="AO108:AO110"/>
    <mergeCell ref="AP108:AP110"/>
    <mergeCell ref="C109:E109"/>
    <mergeCell ref="F109:I109"/>
    <mergeCell ref="C110:E110"/>
    <mergeCell ref="F110:I110"/>
    <mergeCell ref="AQ85:AQ96"/>
    <mergeCell ref="BX85:BX89"/>
    <mergeCell ref="B94:B96"/>
    <mergeCell ref="C94:E94"/>
    <mergeCell ref="F94:I94"/>
    <mergeCell ref="J94:W96"/>
    <mergeCell ref="X94:Y96"/>
    <mergeCell ref="Z94:AA96"/>
    <mergeCell ref="AB94:AC96"/>
    <mergeCell ref="AD94:AE96"/>
    <mergeCell ref="AF94:AG96"/>
    <mergeCell ref="AH94:AI96"/>
    <mergeCell ref="AJ94:AK96"/>
    <mergeCell ref="AL94:AL96"/>
    <mergeCell ref="AM94:AM96"/>
    <mergeCell ref="AN94:AN96"/>
    <mergeCell ref="AO94:AO96"/>
    <mergeCell ref="AP94:AP96"/>
    <mergeCell ref="C95:E95"/>
    <mergeCell ref="F95:I95"/>
    <mergeCell ref="AB85:AC87"/>
    <mergeCell ref="AD85:AE87"/>
    <mergeCell ref="B85:B87"/>
    <mergeCell ref="C85:E85"/>
    <mergeCell ref="A82:BG82"/>
    <mergeCell ref="B84:I84"/>
    <mergeCell ref="J84:W84"/>
    <mergeCell ref="X84:Y84"/>
    <mergeCell ref="Z84:AA84"/>
    <mergeCell ref="AB84:AC84"/>
    <mergeCell ref="AD84:AE84"/>
    <mergeCell ref="AF84:AG84"/>
    <mergeCell ref="AH84:AI84"/>
    <mergeCell ref="AJ84:AK84"/>
    <mergeCell ref="D64:I64"/>
    <mergeCell ref="R65:W65"/>
    <mergeCell ref="J66:P66"/>
    <mergeCell ref="R66:W66"/>
    <mergeCell ref="R67:W67"/>
    <mergeCell ref="F68:G68"/>
    <mergeCell ref="H68:I68"/>
    <mergeCell ref="A71:BG71"/>
    <mergeCell ref="J76:R76"/>
    <mergeCell ref="W76:AF76"/>
    <mergeCell ref="AJ58:AK59"/>
    <mergeCell ref="A60:H60"/>
    <mergeCell ref="I60:T60"/>
    <mergeCell ref="AA60:AA61"/>
    <mergeCell ref="AB60:AC61"/>
    <mergeCell ref="AD60:AE61"/>
    <mergeCell ref="AF60:AG61"/>
    <mergeCell ref="AH60:AI61"/>
    <mergeCell ref="AJ60:AK61"/>
    <mergeCell ref="I61:X61"/>
    <mergeCell ref="AH58:AI59"/>
    <mergeCell ref="AH52:AI53"/>
    <mergeCell ref="AJ52:AK53"/>
    <mergeCell ref="AA54:AA55"/>
    <mergeCell ref="AB54:AC55"/>
    <mergeCell ref="AD54:AE55"/>
    <mergeCell ref="AF54:AG55"/>
    <mergeCell ref="AH54:AI55"/>
    <mergeCell ref="AJ54:AK55"/>
    <mergeCell ref="AN54:AZ54"/>
    <mergeCell ref="AN55:AZ56"/>
    <mergeCell ref="AA56:AA57"/>
    <mergeCell ref="AB56:AC57"/>
    <mergeCell ref="AD56:AE57"/>
    <mergeCell ref="AF56:AG57"/>
    <mergeCell ref="AH56:AI57"/>
    <mergeCell ref="AJ56:AK57"/>
    <mergeCell ref="BU48:BU49"/>
    <mergeCell ref="BV48:BV49"/>
    <mergeCell ref="D49:G49"/>
    <mergeCell ref="A50:H50"/>
    <mergeCell ref="AB50:AK50"/>
    <mergeCell ref="A51:F51"/>
    <mergeCell ref="I51:X51"/>
    <mergeCell ref="AB51:AC51"/>
    <mergeCell ref="AD51:AE51"/>
    <mergeCell ref="AF51:AG51"/>
    <mergeCell ref="AH51:AI51"/>
    <mergeCell ref="AJ51:AK51"/>
    <mergeCell ref="D38:BC39"/>
    <mergeCell ref="D43:BC43"/>
    <mergeCell ref="D44:BC44"/>
    <mergeCell ref="D45:BC45"/>
    <mergeCell ref="A47:BG47"/>
    <mergeCell ref="BM47:BO48"/>
    <mergeCell ref="Z48:AK48"/>
    <mergeCell ref="D40:BC40"/>
    <mergeCell ref="D41:BC41"/>
    <mergeCell ref="D42:BC42"/>
    <mergeCell ref="A1:O4"/>
    <mergeCell ref="P1:BG4"/>
    <mergeCell ref="AS11:BE11"/>
    <mergeCell ref="M13:T13"/>
    <mergeCell ref="V13:AJ13"/>
    <mergeCell ref="A15:BG15"/>
    <mergeCell ref="D16:BE16"/>
    <mergeCell ref="D17:BC17"/>
    <mergeCell ref="D6:G6"/>
    <mergeCell ref="K6:BD6"/>
    <mergeCell ref="D8:G8"/>
    <mergeCell ref="K8:BD8"/>
    <mergeCell ref="D10:I10"/>
    <mergeCell ref="K10:AJ10"/>
    <mergeCell ref="AS10:BD10"/>
    <mergeCell ref="AN10:AQ10"/>
    <mergeCell ref="D19:H19"/>
    <mergeCell ref="I19:N19"/>
    <mergeCell ref="O19:AK19"/>
    <mergeCell ref="AO19:BF19"/>
    <mergeCell ref="D20:H20"/>
    <mergeCell ref="J20:L20"/>
    <mergeCell ref="O20:AN20"/>
    <mergeCell ref="AP20:BC20"/>
    <mergeCell ref="AP21:BC21"/>
    <mergeCell ref="AP22:BC22"/>
    <mergeCell ref="AP23:BC23"/>
    <mergeCell ref="D34:I34"/>
    <mergeCell ref="J34:X34"/>
    <mergeCell ref="Y34:AH34"/>
    <mergeCell ref="AI34:BC34"/>
    <mergeCell ref="D32:I32"/>
    <mergeCell ref="J32:X32"/>
    <mergeCell ref="Y32:AH32"/>
    <mergeCell ref="AI32:BC32"/>
    <mergeCell ref="D33:I33"/>
    <mergeCell ref="J33:X33"/>
    <mergeCell ref="Y33:AH33"/>
    <mergeCell ref="AI33:BC33"/>
    <mergeCell ref="D24:BE24"/>
    <mergeCell ref="D25:BC25"/>
    <mergeCell ref="D27:AM27"/>
    <mergeCell ref="AO27:BC27"/>
    <mergeCell ref="D28:AM28"/>
    <mergeCell ref="AO28:BC28"/>
    <mergeCell ref="D30:BC30"/>
    <mergeCell ref="D31:X31"/>
    <mergeCell ref="Y31:BC31"/>
    <mergeCell ref="D35:I35"/>
    <mergeCell ref="J35:X35"/>
    <mergeCell ref="Y35:AH35"/>
    <mergeCell ref="AI35:BC35"/>
    <mergeCell ref="D36:I36"/>
    <mergeCell ref="J36:X36"/>
    <mergeCell ref="Y36:AH36"/>
    <mergeCell ref="AI36:BC36"/>
    <mergeCell ref="D37:I37"/>
    <mergeCell ref="J37:X37"/>
    <mergeCell ref="Y37:AH37"/>
    <mergeCell ref="AI37:BC37"/>
    <mergeCell ref="A52:F52"/>
    <mergeCell ref="R54:W54"/>
    <mergeCell ref="Z52:Z61"/>
    <mergeCell ref="AA52:AA53"/>
    <mergeCell ref="AB52:AC53"/>
    <mergeCell ref="AD52:AE53"/>
    <mergeCell ref="AF52:AG53"/>
    <mergeCell ref="R62:W62"/>
    <mergeCell ref="R58:W58"/>
    <mergeCell ref="AA58:AA59"/>
    <mergeCell ref="AB58:AC59"/>
    <mergeCell ref="AD58:AE59"/>
    <mergeCell ref="AF58:AG59"/>
    <mergeCell ref="D55:I55"/>
    <mergeCell ref="R56:W56"/>
    <mergeCell ref="J57:P57"/>
    <mergeCell ref="R57:W57"/>
    <mergeCell ref="R55:W55"/>
    <mergeCell ref="F85:I85"/>
    <mergeCell ref="J85:W87"/>
    <mergeCell ref="X85:Y87"/>
    <mergeCell ref="Z85:AA87"/>
    <mergeCell ref="AO85:AO87"/>
    <mergeCell ref="AP85:AP87"/>
    <mergeCell ref="C86:E86"/>
    <mergeCell ref="F86:I86"/>
    <mergeCell ref="C87:E87"/>
    <mergeCell ref="F87:I87"/>
    <mergeCell ref="AF85:AG87"/>
    <mergeCell ref="AH85:AI87"/>
    <mergeCell ref="AJ85:AK87"/>
    <mergeCell ref="AL85:AL87"/>
    <mergeCell ref="AM85:AM87"/>
    <mergeCell ref="AN85:AN87"/>
    <mergeCell ref="B88:B90"/>
    <mergeCell ref="AM91:AM93"/>
    <mergeCell ref="AN91:AN93"/>
    <mergeCell ref="AO91:AO93"/>
    <mergeCell ref="AD88:AE90"/>
    <mergeCell ref="AF88:AG90"/>
    <mergeCell ref="AH88:AI90"/>
    <mergeCell ref="AJ88:AK90"/>
    <mergeCell ref="AL88:AL90"/>
    <mergeCell ref="C88:E88"/>
    <mergeCell ref="F88:I88"/>
    <mergeCell ref="J88:W90"/>
    <mergeCell ref="X88:Y90"/>
    <mergeCell ref="Z88:AA90"/>
    <mergeCell ref="AJ91:AK93"/>
    <mergeCell ref="AL91:AL93"/>
    <mergeCell ref="B91:B93"/>
    <mergeCell ref="C91:E91"/>
    <mergeCell ref="F91:I91"/>
    <mergeCell ref="J91:W93"/>
    <mergeCell ref="X91:Y93"/>
    <mergeCell ref="Z91:AA93"/>
    <mergeCell ref="AM88:AM90"/>
    <mergeCell ref="AP88:AP90"/>
    <mergeCell ref="C89:E89"/>
    <mergeCell ref="F89:I89"/>
    <mergeCell ref="C90:E90"/>
    <mergeCell ref="F90:I90"/>
    <mergeCell ref="AB88:AC90"/>
    <mergeCell ref="C96:E96"/>
    <mergeCell ref="F96:I96"/>
    <mergeCell ref="AN88:AN90"/>
    <mergeCell ref="AO88:AO90"/>
    <mergeCell ref="B98:I98"/>
    <mergeCell ref="J98:W98"/>
    <mergeCell ref="X98:Y98"/>
    <mergeCell ref="Z98:AA98"/>
    <mergeCell ref="AB98:AC98"/>
    <mergeCell ref="AD98:AE98"/>
    <mergeCell ref="AF98:AG98"/>
    <mergeCell ref="AP91:AP93"/>
    <mergeCell ref="C92:E92"/>
    <mergeCell ref="F92:I92"/>
    <mergeCell ref="C93:E93"/>
    <mergeCell ref="F93:I93"/>
    <mergeCell ref="AB91:AC93"/>
    <mergeCell ref="AD91:AE93"/>
    <mergeCell ref="AF91:AG93"/>
    <mergeCell ref="AH91:AI93"/>
    <mergeCell ref="AJ98:AK98"/>
    <mergeCell ref="AH98:AI98"/>
    <mergeCell ref="Z99:AA101"/>
    <mergeCell ref="AB99:AC101"/>
    <mergeCell ref="AM102:AM104"/>
    <mergeCell ref="AN102:AN104"/>
    <mergeCell ref="AO102:AO104"/>
    <mergeCell ref="AP102:AP104"/>
    <mergeCell ref="C103:E103"/>
    <mergeCell ref="F103:I103"/>
    <mergeCell ref="C104:E104"/>
    <mergeCell ref="F104:I104"/>
    <mergeCell ref="AB102:AC104"/>
    <mergeCell ref="AD102:AE104"/>
    <mergeCell ref="AF102:AG104"/>
    <mergeCell ref="AH102:AI104"/>
    <mergeCell ref="AJ102:AK104"/>
    <mergeCell ref="AL102:AL104"/>
    <mergeCell ref="B102:B104"/>
    <mergeCell ref="C102:E102"/>
    <mergeCell ref="F102:I102"/>
    <mergeCell ref="J102:W104"/>
    <mergeCell ref="X102:Y104"/>
    <mergeCell ref="Z102:AA104"/>
    <mergeCell ref="AN99:AN101"/>
    <mergeCell ref="AO99:AO101"/>
    <mergeCell ref="AP99:AP101"/>
    <mergeCell ref="C100:E100"/>
    <mergeCell ref="F100:I100"/>
    <mergeCell ref="C101:E101"/>
    <mergeCell ref="F101:I101"/>
    <mergeCell ref="AD99:AE101"/>
    <mergeCell ref="AF99:AG101"/>
    <mergeCell ref="AH99:AI101"/>
    <mergeCell ref="AJ99:AK101"/>
    <mergeCell ref="AL99:AL101"/>
    <mergeCell ref="AM99:AM101"/>
    <mergeCell ref="B99:B101"/>
    <mergeCell ref="C99:E99"/>
    <mergeCell ref="F99:I99"/>
    <mergeCell ref="J99:W101"/>
    <mergeCell ref="X99:Y101"/>
    <mergeCell ref="AO105:AO107"/>
    <mergeCell ref="AP105:AP107"/>
    <mergeCell ref="C106:E106"/>
    <mergeCell ref="F106:I106"/>
    <mergeCell ref="C107:E107"/>
    <mergeCell ref="F107:I107"/>
    <mergeCell ref="AB105:AC107"/>
    <mergeCell ref="AD105:AE107"/>
    <mergeCell ref="AF105:AG107"/>
    <mergeCell ref="AH105:AI107"/>
    <mergeCell ref="AJ105:AK107"/>
    <mergeCell ref="AL105:AL107"/>
    <mergeCell ref="B105:B107"/>
    <mergeCell ref="C105:E105"/>
    <mergeCell ref="F105:I105"/>
    <mergeCell ref="J105:W107"/>
    <mergeCell ref="X105:Y107"/>
    <mergeCell ref="Z105:AA107"/>
    <mergeCell ref="P113:AB113"/>
    <mergeCell ref="AC113:AN113"/>
    <mergeCell ref="P114:AB114"/>
    <mergeCell ref="AC114:AN114"/>
    <mergeCell ref="AM105:AM107"/>
    <mergeCell ref="AN105:AN107"/>
    <mergeCell ref="A117:BG117"/>
    <mergeCell ref="BM118:BM120"/>
    <mergeCell ref="C119:R119"/>
    <mergeCell ref="BO116:BQ116"/>
    <mergeCell ref="B121:F121"/>
    <mergeCell ref="L121:P121"/>
    <mergeCell ref="Q121:R121"/>
    <mergeCell ref="Z125:AK125"/>
    <mergeCell ref="R127:W127"/>
    <mergeCell ref="D126:G126"/>
    <mergeCell ref="AB127:AK127"/>
    <mergeCell ref="BM127:BO128"/>
    <mergeCell ref="AB128:AC128"/>
    <mergeCell ref="AD128:AE128"/>
    <mergeCell ref="AF128:AG128"/>
    <mergeCell ref="AH128:AI128"/>
    <mergeCell ref="AJ128:AK128"/>
    <mergeCell ref="R131:W131"/>
    <mergeCell ref="R134:W134"/>
    <mergeCell ref="R135:W135"/>
    <mergeCell ref="AF133:AG134"/>
    <mergeCell ref="AH133:AI134"/>
    <mergeCell ref="AJ133:AK134"/>
    <mergeCell ref="AA135:AA136"/>
    <mergeCell ref="AB135:AC136"/>
    <mergeCell ref="AD135:AE136"/>
    <mergeCell ref="AF135:AG136"/>
    <mergeCell ref="AH135:AI136"/>
    <mergeCell ref="AJ135:AK136"/>
    <mergeCell ref="R136:W136"/>
    <mergeCell ref="AB133:AC134"/>
    <mergeCell ref="AD133:AE134"/>
    <mergeCell ref="A142:BG142"/>
    <mergeCell ref="D146:K146"/>
    <mergeCell ref="D147:K147"/>
    <mergeCell ref="L147:AG147"/>
    <mergeCell ref="AH147:AM147"/>
    <mergeCell ref="AO148:AQ150"/>
    <mergeCell ref="AR148:AU150"/>
    <mergeCell ref="E149:F149"/>
    <mergeCell ref="G149:K149"/>
    <mergeCell ref="E150:F150"/>
    <mergeCell ref="G150:K150"/>
    <mergeCell ref="D148:D150"/>
    <mergeCell ref="E148:F148"/>
    <mergeCell ref="G148:K148"/>
    <mergeCell ref="L148:AG150"/>
    <mergeCell ref="AH148:AM150"/>
    <mergeCell ref="AN148:AN150"/>
    <mergeCell ref="AO147:AQ147"/>
    <mergeCell ref="AR147:AU147"/>
    <mergeCell ref="AN154:AN156"/>
    <mergeCell ref="D157:D159"/>
    <mergeCell ref="E157:F157"/>
    <mergeCell ref="L157:AG159"/>
    <mergeCell ref="AH157:AM159"/>
    <mergeCell ref="AN157:AN159"/>
    <mergeCell ref="AO157:AQ159"/>
    <mergeCell ref="D151:D153"/>
    <mergeCell ref="E151:F151"/>
    <mergeCell ref="G151:K151"/>
    <mergeCell ref="L151:AG153"/>
    <mergeCell ref="E155:F155"/>
    <mergeCell ref="G155:K155"/>
    <mergeCell ref="E156:F156"/>
    <mergeCell ref="G156:K156"/>
    <mergeCell ref="D154:D156"/>
    <mergeCell ref="E154:F154"/>
    <mergeCell ref="G154:K154"/>
    <mergeCell ref="L154:AG156"/>
    <mergeCell ref="AH154:AM156"/>
    <mergeCell ref="AH151:AM153"/>
    <mergeCell ref="AO151:AQ153"/>
  </mergeCells>
  <conditionalFormatting sqref="AK13:AL13">
    <cfRule type="expression" dxfId="369" priority="61">
      <formula>$BN$188=1</formula>
    </cfRule>
  </conditionalFormatting>
  <conditionalFormatting sqref="G52:W52">
    <cfRule type="expression" dxfId="368" priority="60">
      <formula>$I$51&lt;&gt;""</formula>
    </cfRule>
  </conditionalFormatting>
  <conditionalFormatting sqref="D64">
    <cfRule type="expression" dxfId="367" priority="59">
      <formula>$AK$13&lt;&gt;1</formula>
    </cfRule>
  </conditionalFormatting>
  <conditionalFormatting sqref="B85:E85 B86:B96">
    <cfRule type="expression" dxfId="366" priority="58">
      <formula>$AK$13&lt;&gt;4</formula>
    </cfRule>
  </conditionalFormatting>
  <conditionalFormatting sqref="C100:E110">
    <cfRule type="expression" dxfId="365" priority="54">
      <formula>$AK$13&lt;&gt;4</formula>
    </cfRule>
  </conditionalFormatting>
  <conditionalFormatting sqref="F100:I110">
    <cfRule type="expression" dxfId="364" priority="52">
      <formula>$AK$13&lt;&gt;4</formula>
    </cfRule>
  </conditionalFormatting>
  <conditionalFormatting sqref="C86:E96">
    <cfRule type="expression" dxfId="363" priority="57">
      <formula>$AK$13&lt;&gt;4</formula>
    </cfRule>
  </conditionalFormatting>
  <conditionalFormatting sqref="F86:I96">
    <cfRule type="expression" dxfId="362" priority="56">
      <formula>$AK$13&lt;&gt;4</formula>
    </cfRule>
  </conditionalFormatting>
  <conditionalFormatting sqref="B99:E99 B100:B110">
    <cfRule type="expression" dxfId="361" priority="55">
      <formula>$AK$13&lt;&gt;4</formula>
    </cfRule>
  </conditionalFormatting>
  <conditionalFormatting sqref="F99:I99">
    <cfRule type="expression" dxfId="360" priority="53">
      <formula>$AK$13&lt;&gt;4</formula>
    </cfRule>
  </conditionalFormatting>
  <conditionalFormatting sqref="B98:I98">
    <cfRule type="expression" dxfId="359" priority="51">
      <formula>$AK$13&lt;&gt;4</formula>
    </cfRule>
  </conditionalFormatting>
  <conditionalFormatting sqref="G148:K159">
    <cfRule type="expression" dxfId="358" priority="49">
      <formula>$AK$13&lt;&gt;4</formula>
    </cfRule>
    <cfRule type="expression" dxfId="357" priority="50">
      <formula>$AK$13&lt;&gt;4</formula>
    </cfRule>
  </conditionalFormatting>
  <conditionalFormatting sqref="F85:I85">
    <cfRule type="expression" dxfId="356" priority="48">
      <formula>$AK$13&lt;&gt;4</formula>
    </cfRule>
  </conditionalFormatting>
  <conditionalFormatting sqref="D148:F148 D149:D159">
    <cfRule type="expression" dxfId="355" priority="47">
      <formula>$AK$13&lt;&gt;4</formula>
    </cfRule>
  </conditionalFormatting>
  <conditionalFormatting sqref="E149:F159">
    <cfRule type="expression" dxfId="354" priority="46">
      <formula>$AK$13&lt;&gt;4</formula>
    </cfRule>
  </conditionalFormatting>
  <conditionalFormatting sqref="D147:K147">
    <cfRule type="expression" dxfId="353" priority="45">
      <formula>$AK$13&lt;&gt;4</formula>
    </cfRule>
  </conditionalFormatting>
  <conditionalFormatting sqref="D145:K146">
    <cfRule type="expression" dxfId="352" priority="44">
      <formula>$AK$13&lt;&gt;4</formula>
    </cfRule>
  </conditionalFormatting>
  <conditionalFormatting sqref="L146">
    <cfRule type="expression" dxfId="351" priority="43">
      <formula>$AK$13&lt;&gt;4</formula>
    </cfRule>
  </conditionalFormatting>
  <conditionalFormatting sqref="AN55:AZ56">
    <cfRule type="expression" dxfId="350" priority="42">
      <formula>$AN$55="Extrema"</formula>
    </cfRule>
  </conditionalFormatting>
  <conditionalFormatting sqref="AN131:AZ132">
    <cfRule type="expression" dxfId="349" priority="38">
      <formula>$AN$131="Extrema"</formula>
    </cfRule>
  </conditionalFormatting>
  <conditionalFormatting sqref="I61:X61">
    <cfRule type="expression" dxfId="348" priority="34">
      <formula>$AK$13=1</formula>
    </cfRule>
  </conditionalFormatting>
  <conditionalFormatting sqref="B84:I84">
    <cfRule type="expression" dxfId="347" priority="24">
      <formula>$AK$13&lt;&gt;4</formula>
    </cfRule>
  </conditionalFormatting>
  <conditionalFormatting sqref="N75:Q75 W76">
    <cfRule type="expression" dxfId="346" priority="64">
      <formula>#REF!="X"</formula>
    </cfRule>
  </conditionalFormatting>
  <conditionalFormatting sqref="AP20:BE23">
    <cfRule type="expression" dxfId="345" priority="2">
      <formula>$AK$13&lt;&gt;4</formula>
    </cfRule>
  </conditionalFormatting>
  <conditionalFormatting sqref="AP21:AP23">
    <cfRule type="expression" dxfId="344" priority="1">
      <formula>$AK$13&lt;&gt;4</formula>
    </cfRule>
  </conditionalFormatting>
  <dataValidations count="45">
    <dataValidation type="list" allowBlank="1" showInputMessage="1" showErrorMessage="1" sqref="J20:L20" xr:uid="{2D1623B0-2B5C-4F66-9D79-EDDEE7C1B4BA}">
      <formula1>Preposiciones</formula1>
    </dataValidation>
    <dataValidation type="list" allowBlank="1" showInputMessage="1" showErrorMessage="1" sqref="AJ76" xr:uid="{1FCA315B-D390-44E4-AC4C-1B44747BD23F}">
      <formula1>x</formula1>
    </dataValidation>
    <dataValidation type="list" allowBlank="1" showInputMessage="1" showErrorMessage="1" sqref="I51" xr:uid="{F050DFEE-4845-42AC-9090-A823B54E07F5}">
      <formula1>Probabilidad_factibilidad</formula1>
    </dataValidation>
    <dataValidation allowBlank="1" showInputMessage="1" showErrorMessage="1" prompt="Es una actividad del HACER del proceso en la que se debe ejercer un control para prevenir la materializacion de riesgo" sqref="D17:D18 BD19 BD17" xr:uid="{22CBB10B-F62B-49D1-A875-56976F5CAA14}"/>
    <dataValidation operator="greaterThan" allowBlank="1" showInputMessage="1" showErrorMessage="1" sqref="BA160:BD161" xr:uid="{F1D2C002-6E74-47BE-9AA6-E604CEA2A918}"/>
    <dataValidation type="list" allowBlank="1" showInputMessage="1" showErrorMessage="1" sqref="G155 F88 F91 F94 G148 F108 H154 G151 F99 F102 F105 G157 F85:I85" xr:uid="{12539DE7-5249-4DA1-8B50-6317A95F8BDC}">
      <formula1>dominios</formula1>
    </dataValidation>
    <dataValidation type="list" allowBlank="1" showInputMessage="1" showErrorMessage="1" sqref="F86:I86" xr:uid="{B2C2C2A9-321D-4832-AF15-1870D578E94A}">
      <formula1>INDIRECT($F$85)</formula1>
    </dataValidation>
    <dataValidation type="list" allowBlank="1" showInputMessage="1" showErrorMessage="1" sqref="F87:I87" xr:uid="{DF89CE6E-08C4-4EA1-96AF-B27BD21A1A3D}">
      <formula1>INDIRECT($F$86)</formula1>
    </dataValidation>
    <dataValidation type="list" allowBlank="1" showInputMessage="1" showErrorMessage="1" sqref="F89:I89" xr:uid="{8D545351-2A06-41A5-B455-795EA495A371}">
      <formula1>INDIRECT($F$88)</formula1>
    </dataValidation>
    <dataValidation type="list" allowBlank="1" showInputMessage="1" showErrorMessage="1" sqref="F90:I90" xr:uid="{F1A9912C-B7E0-4CE0-9467-7A9BBF32EFE0}">
      <formula1>INDIRECT($F$89)</formula1>
    </dataValidation>
    <dataValidation type="list" allowBlank="1" showInputMessage="1" showErrorMessage="1" sqref="F92:I92" xr:uid="{A754CF02-11E7-4E0A-B5C1-7E4B38354F89}">
      <formula1>INDIRECT($F$91)</formula1>
    </dataValidation>
    <dataValidation type="list" allowBlank="1" showInputMessage="1" showErrorMessage="1" sqref="F93:I93" xr:uid="{34824AED-5901-471F-B655-E5AEF940FB51}">
      <formula1>INDIRECT($F$92)</formula1>
    </dataValidation>
    <dataValidation type="list" allowBlank="1" showInputMessage="1" showErrorMessage="1" sqref="F100:I100" xr:uid="{9C7F9DC1-4172-4C2C-B156-8645C785A1B1}">
      <formula1>INDIRECT($F$99)</formula1>
    </dataValidation>
    <dataValidation type="list" allowBlank="1" showInputMessage="1" showErrorMessage="1" sqref="F101:I101" xr:uid="{E57FF102-8AD1-47FF-A9F4-93CBB0FF7573}">
      <formula1>INDIRECT($F$100)</formula1>
    </dataValidation>
    <dataValidation type="list" allowBlank="1" showInputMessage="1" showErrorMessage="1" sqref="F103:I103" xr:uid="{133B1625-364E-4CC0-A16E-768BB28E371D}">
      <formula1>INDIRECT($F$102)</formula1>
    </dataValidation>
    <dataValidation type="list" allowBlank="1" showInputMessage="1" showErrorMessage="1" sqref="F104:I104" xr:uid="{506FE504-8B54-4788-AA13-B8B450842BFA}">
      <formula1>INDIRECT($F$103)</formula1>
    </dataValidation>
    <dataValidation type="list" allowBlank="1" showInputMessage="1" showErrorMessage="1" sqref="F106:I106" xr:uid="{83443D59-7347-4336-93EB-B8B546387643}">
      <formula1>INDIRECT($F$105)</formula1>
    </dataValidation>
    <dataValidation type="list" allowBlank="1" showInputMessage="1" showErrorMessage="1" sqref="F107:I107" xr:uid="{3156DE02-9E2D-4650-850B-C0583D5F30B8}">
      <formula1>INDIRECT($F$106)</formula1>
    </dataValidation>
    <dataValidation type="list" allowBlank="1" showInputMessage="1" showErrorMessage="1" sqref="G149:K149" xr:uid="{863E8B33-DB4D-4251-A9EF-E39F33D20701}">
      <formula1>INDIRECT($G$148)</formula1>
    </dataValidation>
    <dataValidation type="list" allowBlank="1" showInputMessage="1" showErrorMessage="1" sqref="G150:K150" xr:uid="{8B4C0A37-E203-42CF-9D54-44A7F95BEF17}">
      <formula1>INDIRECT($G$149)</formula1>
    </dataValidation>
    <dataValidation type="list" allowBlank="1" showInputMessage="1" showErrorMessage="1" sqref="G153:K153" xr:uid="{708BE6F0-394E-41CE-BAC5-37ADFCD33235}">
      <formula1>INDIRECT($G$152)</formula1>
    </dataValidation>
    <dataValidation type="list" allowBlank="1" showInputMessage="1" showErrorMessage="1" sqref="G156:K156" xr:uid="{A60CA3DE-1A13-4725-8233-6D9EBEC9B56C}">
      <formula1>INDIRECT($G$155)</formula1>
    </dataValidation>
    <dataValidation type="date" errorStyle="information" operator="greaterThan" allowBlank="1" showInputMessage="1" showErrorMessage="1" error="Debe ser formato dd/mm/aaaa" sqref="AV148:BC159" xr:uid="{FB605C43-837C-4478-847A-3CB2EA879792}">
      <formula1>43510</formula1>
    </dataValidation>
    <dataValidation type="list" allowBlank="1" showInputMessage="1" showErrorMessage="1" sqref="K6:BD6" xr:uid="{1D99B5B2-5BFD-4F34-AABD-39D09647D398}">
      <formula1>Proceso</formula1>
    </dataValidation>
    <dataValidation type="list" allowBlank="1" showInputMessage="1" showErrorMessage="1" sqref="X85:Y96 X99:Y110" xr:uid="{F3BA092C-218E-484E-B04B-4C663E9CF4B8}">
      <formula1>Pregunta1</formula1>
    </dataValidation>
    <dataValidation type="list" allowBlank="1" showInputMessage="1" showErrorMessage="1" sqref="Z85:AA96 Z99:AA110" xr:uid="{45CC92BB-B6A1-4B99-A337-7748DD272A6B}">
      <formula1>Pregunta2</formula1>
    </dataValidation>
    <dataValidation type="list" allowBlank="1" showInputMessage="1" showErrorMessage="1" sqref="AB85:AC96 AB99:AC110" xr:uid="{1A7679F4-5E77-4C21-8ACB-F6E09F9F666F}">
      <formula1>Pregunta3</formula1>
    </dataValidation>
    <dataValidation type="list" allowBlank="1" showInputMessage="1" showErrorMessage="1" sqref="AD85:AE96 AD99:AE110" xr:uid="{388E0CDD-61F3-4796-8D5C-2CA584DD243B}">
      <formula1>Pregunta4</formula1>
    </dataValidation>
    <dataValidation type="list" allowBlank="1" showInputMessage="1" showErrorMessage="1" sqref="AF85:AG96 AF99:AG110" xr:uid="{7E41FB9C-0441-475F-A40A-77BC2647F3D7}">
      <formula1>Pregunta5</formula1>
    </dataValidation>
    <dataValidation type="list" allowBlank="1" showInputMessage="1" showErrorMessage="1" sqref="AH85:AI96 AH99:AI110" xr:uid="{C923E8BB-2BFE-4CBD-A56F-AFEAD860F78F}">
      <formula1>Pregunta6</formula1>
    </dataValidation>
    <dataValidation type="list" allowBlank="1" showInputMessage="1" showErrorMessage="1" sqref="AJ85:AK96 AJ99:AK110" xr:uid="{A9148AA1-AA9F-422B-976F-505AC6173756}">
      <formula1>Pregunta7</formula1>
    </dataValidation>
    <dataValidation type="list" allowBlank="1" showInputMessage="1" showErrorMessage="1" sqref="AL85:AL96 AL99:AL110" xr:uid="{34DAAC01-EA7F-4424-9189-1EDD1A0F2495}">
      <formula1>Pregunta8</formula1>
    </dataValidation>
    <dataValidation type="list" allowBlank="1" showInputMessage="1" showErrorMessage="1" sqref="L166:AD168" xr:uid="{CEC1BC36-E393-4986-94E3-61A14634B515}">
      <formula1>Mecanismos_de_deteccion</formula1>
    </dataValidation>
    <dataValidation type="list" allowBlank="1" showInputMessage="1" showErrorMessage="1" sqref="W76:AF76" xr:uid="{E2DD53F5-4085-4BE3-B8BB-09ACFD19F4C1}">
      <formula1>Opciones_de_tratamiento</formula1>
    </dataValidation>
    <dataValidation type="list" allowBlank="1" showInputMessage="1" showErrorMessage="1" sqref="AN85:AN96 AN99:AN110" xr:uid="{974AE6B7-E23D-4D5C-94DC-AD342E492546}">
      <formula1>Pregunta9</formula1>
    </dataValidation>
    <dataValidation type="list" allowBlank="1" showInputMessage="1" showErrorMessage="1" sqref="V13:AJ13" xr:uid="{7D3B25B7-B312-4222-A826-5A98D8E1A321}">
      <formula1>Enfoque_riesgo</formula1>
    </dataValidation>
    <dataValidation type="list" allowBlank="1" showInputMessage="1" showErrorMessage="1" sqref="D33:I37 Y33:AH37" xr:uid="{4461746C-C6B7-4436-B56F-8D2C86653068}">
      <formula1>IF($AK$13=5,Amenazas_datos_personales,IF($AK$13&lt;&gt;4,Agente_generador_internas,Amenaza))</formula1>
    </dataValidation>
    <dataValidation type="list" allowBlank="1" showInputMessage="1" showErrorMessage="1" sqref="G159:K159" xr:uid="{3D67809F-43CB-4D82-BB05-1894514A2CA2}">
      <formula1>INDIRECT($G$158)</formula1>
    </dataValidation>
    <dataValidation type="list" allowBlank="1" showInputMessage="1" showErrorMessage="1" sqref="G158:K158" xr:uid="{4567431F-D43E-49CF-98C3-575C801FAFC0}">
      <formula1>INDIRECT($G$157)</formula1>
    </dataValidation>
    <dataValidation type="list" allowBlank="1" showInputMessage="1" showErrorMessage="1" sqref="G152:K152" xr:uid="{D66E909A-21F4-439A-A451-D6B103D92351}">
      <formula1>INDIRECT($G$151)</formula1>
    </dataValidation>
    <dataValidation type="list" allowBlank="1" showInputMessage="1" showErrorMessage="1" sqref="H160:K161" xr:uid="{CDAD8C73-5D83-4C2C-8BB7-B1767337B507}">
      <formula1>INDIRECT($F$158)</formula1>
    </dataValidation>
    <dataValidation type="list" allowBlank="1" showInputMessage="1" showErrorMessage="1" sqref="F110:I110" xr:uid="{B2DB6C8F-EC6D-4ADF-A22C-43F4568571F3}">
      <formula1>INDIRECT($F$109)</formula1>
    </dataValidation>
    <dataValidation type="list" allowBlank="1" showInputMessage="1" showErrorMessage="1" sqref="F109:I109" xr:uid="{32267D48-4713-4726-939C-C82CCAA53CD7}">
      <formula1>INDIRECT($F$108)</formula1>
    </dataValidation>
    <dataValidation type="list" allowBlank="1" showInputMessage="1" showErrorMessage="1" sqref="F96:I96" xr:uid="{7FF05329-E1AA-4116-9EC8-B5B7085644AC}">
      <formula1>INDIRECT($F$95)</formula1>
    </dataValidation>
    <dataValidation type="list" allowBlank="1" showInputMessage="1" showErrorMessage="1" sqref="F95:I95" xr:uid="{F9F18618-2D0F-40AE-BABE-DE876C50233E}">
      <formula1>INDIRECT($F$94)</formula1>
    </dataValidation>
  </dataValidations>
  <hyperlinks>
    <hyperlink ref="I60:T60" location="Enc_Imp_Corrupción!D4" display="Enc_Imp_Corrupción!D4" xr:uid="{F3BAE287-27C1-4ADD-AC23-C81F7928D068}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9" orientation="portrait" horizontalDpi="4294967294" verticalDpi="4294967294" r:id="rId1"/>
  <headerFooter>
    <oddFooter>&amp;R&amp;"Arial Narrow,Normal"&amp;7SC01-F07 Vr6 (2020-11-17)</oddFooter>
  </headerFooter>
  <rowBreaks count="1" manualBreakCount="1">
    <brk id="117" max="5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1656879A-1A01-400F-96F5-10D3E5DD9EFA}">
            <xm:f>$AN$55=Datos!$U$5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664B8A69-4555-4BFC-87B4-2A7F04013C33}">
            <xm:f>$AN$55=Datos!$U$4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41" id="{FCBB1DB9-5E92-4ED7-BA50-937B7BDDF5F0}">
            <xm:f>$AN$55=Datos!$U$3</xm:f>
            <x14:dxf>
              <fill>
                <patternFill>
                  <bgColor rgb="FFFFC000"/>
                </patternFill>
              </fill>
            </x14:dxf>
          </x14:cfRule>
          <xm:sqref>AN55:AZ56</xm:sqref>
        </x14:conditionalFormatting>
        <x14:conditionalFormatting xmlns:xm="http://schemas.microsoft.com/office/excel/2006/main">
          <x14:cfRule type="expression" priority="35" id="{77759DDA-5D67-4442-97BB-F6664CC66157}">
            <xm:f>$AN$131=Datos!$U$5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79C64504-2217-4193-A5E0-A69F35309972}">
            <xm:f>$AN$131=Datos!$U$4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7" id="{F6792F00-C4E7-4F56-A739-A710B20815EA}">
            <xm:f>$AN$131=Datos!$U$3</xm:f>
            <x14:dxf>
              <fill>
                <patternFill>
                  <bgColor rgb="FFFFC000"/>
                </patternFill>
              </fill>
            </x14:dxf>
          </x14:cfRule>
          <xm:sqref>AN131:AZ132</xm:sqref>
        </x14:conditionalFormatting>
        <x14:conditionalFormatting xmlns:xm="http://schemas.microsoft.com/office/excel/2006/main">
          <x14:cfRule type="containsText" priority="31" operator="containsText" id="{75923D57-03C2-4801-B52A-26ED7F0141B8}">
            <xm:f>NOT(ISERROR(SEARCH(Datos!$AR$4,AO85)))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2" operator="containsText" id="{BE82CADC-34BB-42D8-BC50-B826B61953BF}">
            <xm:f>NOT(ISERROR(SEARCH(Datos!$AR$3,AO85)))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3" operator="containsText" id="{04EF7EBC-4DBD-4175-8EC8-02FFB1B5E387}">
            <xm:f>NOT(ISERROR(SEARCH(Datos!$AR$2,AO85)))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AO85:AP90 AO91:AO96</xm:sqref>
        </x14:conditionalFormatting>
        <x14:conditionalFormatting xmlns:xm="http://schemas.microsoft.com/office/excel/2006/main">
          <x14:cfRule type="containsText" priority="28" operator="containsText" id="{B9CE9035-1981-4D71-B9CB-577C08A2A98D}">
            <xm:f>NOT(ISERROR(SEARCH(Datos!$AR$4,AM85)))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9" operator="containsText" id="{ECEE64BA-B666-4E0C-BF8D-EA581CE7EFCB}">
            <xm:f>NOT(ISERROR(SEARCH(Datos!$AR$3,AM85)))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0" operator="containsText" id="{50C4ED17-6796-495A-8BE1-A958F6CB8B04}">
            <xm:f>NOT(ISERROR(SEARCH(Datos!$AR$2,AM85)))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AM85:AM96</xm:sqref>
        </x14:conditionalFormatting>
        <x14:conditionalFormatting xmlns:xm="http://schemas.microsoft.com/office/excel/2006/main">
          <x14:cfRule type="containsText" priority="25" operator="containsText" id="{A98CFA60-A2E6-430B-B552-A070B04A402B}">
            <xm:f>NOT(ISERROR(SEARCH(Datos!$AR$4,AQ85)))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6" operator="containsText" id="{BC3FBF5A-E6E5-4B1A-AB80-DDD46D3C4FA9}">
            <xm:f>NOT(ISERROR(SEARCH(Datos!$AR$3,AQ85)))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7" operator="containsText" id="{A6D82D90-7524-40B4-8436-78CB50F44B63}">
            <xm:f>NOT(ISERROR(SEARCH(Datos!$AR$2,AQ85)))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AQ85</xm:sqref>
        </x14:conditionalFormatting>
        <x14:conditionalFormatting xmlns:xm="http://schemas.microsoft.com/office/excel/2006/main">
          <x14:cfRule type="expression" priority="62" id="{090AA2D8-23B8-4DF7-8543-0F42982D8EDE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BA161 BA147:BC147 AV147:AY147 AR147</xm:sqref>
        </x14:conditionalFormatting>
        <x14:conditionalFormatting xmlns:xm="http://schemas.microsoft.com/office/excel/2006/main">
          <x14:cfRule type="expression" priority="63" id="{5591E807-6F9D-412A-948D-76740A898312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AW161</xm:sqref>
        </x14:conditionalFormatting>
        <x14:conditionalFormatting xmlns:xm="http://schemas.microsoft.com/office/excel/2006/main">
          <x14:cfRule type="containsText" priority="21" operator="containsText" id="{9CF69344-FBC1-4E69-9348-FA10627CC298}">
            <xm:f>NOT(ISERROR(SEARCH(Datos!$AR$4,P114)))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2" operator="containsText" id="{A6642F5D-924B-479F-9EE8-1880ECAE4558}">
            <xm:f>NOT(ISERROR(SEARCH(Datos!$AR$3,P114)))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AD449CAF-7ED8-49B6-8186-D45311A9F570}">
            <xm:f>NOT(ISERROR(SEARCH(Datos!$AR$2,P114)))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ontainsText" priority="18" operator="containsText" id="{687AFC38-C898-4DF3-A27D-FED4078C4323}">
            <xm:f>NOT(ISERROR(SEARCH(Datos!$AR$4,AC114)))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9" operator="containsText" id="{6DD84F9B-54EB-426A-AA71-BB2DC2476156}">
            <xm:f>NOT(ISERROR(SEARCH(Datos!$AR$3,AC114)))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FEFE58CA-4227-4A63-9D0D-BB157F8164ED}">
            <xm:f>NOT(ISERROR(SEARCH(Datos!$AR$2,AC114)))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AC114</xm:sqref>
        </x14:conditionalFormatting>
        <x14:conditionalFormatting xmlns:xm="http://schemas.microsoft.com/office/excel/2006/main">
          <x14:cfRule type="containsText" priority="15" operator="containsText" id="{5E3AEBBC-3E69-4BC2-B9FD-F9DB0EDAC0D3}">
            <xm:f>NOT(ISERROR(SEARCH(Datos!$AR$4,AP91)))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6" operator="containsText" id="{66EB723E-F32F-4A8A-9A03-AC278B181B3B}">
            <xm:f>NOT(ISERROR(SEARCH(Datos!$AR$3,AP91)))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7" operator="containsText" id="{528AEB7B-9A46-482F-AEB5-66DE4E8806CF}">
            <xm:f>NOT(ISERROR(SEARCH(Datos!$AR$2,AP91)))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AP91:AP96</xm:sqref>
        </x14:conditionalFormatting>
        <x14:conditionalFormatting xmlns:xm="http://schemas.microsoft.com/office/excel/2006/main">
          <x14:cfRule type="containsText" priority="12" operator="containsText" id="{760A0757-B5FE-4951-9C06-A9EF988F64F4}">
            <xm:f>NOT(ISERROR(SEARCH(Datos!$AR$4,AO99)))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3" operator="containsText" id="{68EE48E3-0C4A-4BE5-828A-46BDB19EC954}">
            <xm:f>NOT(ISERROR(SEARCH(Datos!$AR$3,AO99)))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FCF3DFC9-0151-427B-861F-8FC13FD0965F}">
            <xm:f>NOT(ISERROR(SEARCH(Datos!$AR$2,AO99)))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AO99:AP104 AO105:AO110</xm:sqref>
        </x14:conditionalFormatting>
        <x14:conditionalFormatting xmlns:xm="http://schemas.microsoft.com/office/excel/2006/main">
          <x14:cfRule type="containsText" priority="9" operator="containsText" id="{F75091F6-5C63-42F0-8951-BEAC8E24CC3E}">
            <xm:f>NOT(ISERROR(SEARCH(Datos!$AR$4,AM99)))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0" operator="containsText" id="{1E81E016-FDFE-4D17-8F2B-6E763B5FE0E5}">
            <xm:f>NOT(ISERROR(SEARCH(Datos!$AR$3,AM99)))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1" operator="containsText" id="{EA1BE4A4-19C6-4B42-8DF8-A1467ADE5AE3}">
            <xm:f>NOT(ISERROR(SEARCH(Datos!$AR$2,AM99)))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AM99:AM110</xm:sqref>
        </x14:conditionalFormatting>
        <x14:conditionalFormatting xmlns:xm="http://schemas.microsoft.com/office/excel/2006/main">
          <x14:cfRule type="containsText" priority="6" operator="containsText" id="{CB8B13AE-568C-4C17-A729-AC9E2606D76B}">
            <xm:f>NOT(ISERROR(SEARCH(Datos!$AR$4,AQ99)))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7" operator="containsText" id="{6FCCC477-BD4F-425F-9508-C9B62691001D}">
            <xm:f>NOT(ISERROR(SEARCH(Datos!$AR$3,AQ99)))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4C9B42E7-B899-4C84-B87F-1443E91C4498}">
            <xm:f>NOT(ISERROR(SEARCH(Datos!$AR$2,AQ99)))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AQ99</xm:sqref>
        </x14:conditionalFormatting>
        <x14:conditionalFormatting xmlns:xm="http://schemas.microsoft.com/office/excel/2006/main">
          <x14:cfRule type="containsText" priority="3" operator="containsText" id="{F284190B-9674-45A5-AAFC-56BD52AA4E39}">
            <xm:f>NOT(ISERROR(SEARCH(Datos!$AR$4,AP105)))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id="{85A0F013-4CA8-456B-A413-A4F40759DF41}">
            <xm:f>NOT(ISERROR(SEARCH(Datos!$AR$3,AP105)))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8B653F40-BDA3-444C-A4E7-C3EEBEE4257C}">
            <xm:f>NOT(ISERROR(SEARCH(Datos!$AR$2,AP105)))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AP105:AP110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0400A67-3C67-437C-ACF3-B453CBEA10EF}">
          <x14:formula1>
            <xm:f>IF($J99&lt;&gt;"",Datos!$AG$2:$AG$6)</xm:f>
          </x14:formula1>
          <xm:sqref>AR99:BD110</xm:sqref>
        </x14:dataValidation>
        <x14:dataValidation type="list" allowBlank="1" showInputMessage="1" showErrorMessage="1" xr:uid="{A0C21FE6-D2E1-4DE1-9D26-F3A43AF9173B}">
          <x14:formula1>
            <xm:f>IF(AK$13=1,Datos!$AC$2:$AC$3,IF(AK$13=2,Categoría_ambiental,IF(AK13=3, Clase_riesgo,IF(AK$13=4, V13, IF(AK$13=5,Categoriadatos)))))</xm:f>
          </x14:formula1>
          <xm:sqref>AO28:BC28</xm:sqref>
        </x14:dataValidation>
        <x14:dataValidation type="list" allowBlank="1" showInputMessage="1" showErrorMessage="1" xr:uid="{0EDB9B00-1A2D-4338-9FA3-8E711194294A}">
          <x14:formula1>
            <xm:f>IF(AM13=1,Categoría_corrupción,IF(AM13=2,Categoría_ambiental,IF(AM13=3, Categoría_gestión_procesos,IF(AM13=5,Datos!$AH$2,IF(AM13=4, Categoría_seguridad_información)))))</xm:f>
          </x14:formula1>
          <xm:sqref>E20:G20</xm:sqref>
        </x14:dataValidation>
        <x14:dataValidation type="list" allowBlank="1" showInputMessage="1" showErrorMessage="1" xr:uid="{5D61409D-6534-4029-A4B3-A6697F989457}">
          <x14:formula1>
            <xm:f>IF(AK13=1,Categoría_corrupción,IF(AK13=2,Categoría_ambiental,IF(AK13=3, Categoría_gestión_procesos,IF(AK13=5,Datos!$AH$2,IF(AK13=4, Categoría_seguridad_información)))))</xm:f>
          </x14:formula1>
          <xm:sqref>D20</xm:sqref>
        </x14:dataValidation>
        <x14:dataValidation type="list" allowBlank="1" showInputMessage="1" showErrorMessage="1" xr:uid="{E54DACD1-0976-4508-9913-383DDF06304D}">
          <x14:formula1>
            <xm:f>IF(AQ13=1,Categoría_corrupción,IF(AQ13=2,Categoría_ambiental,IF(AQ13=3, Categoría_gestión_procesos,IF(AQ13=5,Datos!$AH$2,IF(AQ13=4, Categoría_seguridad_información)))))</xm:f>
          </x14:formula1>
          <xm:sqref>H20</xm:sqref>
        </x14:dataValidation>
        <x14:dataValidation type="list" allowBlank="1" showInputMessage="1" showErrorMessage="1" xr:uid="{66FE6DD8-6B8C-45ED-889F-4A5E60C05003}">
          <x14:formula1>
            <xm:f>IF(AK13=1,"",Datos!$P$2:$P$6)</xm:f>
          </x14:formula1>
          <xm:sqref>I61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CE197"/>
  <sheetViews>
    <sheetView showGridLines="0" view="pageBreakPreview" topLeftCell="C1" zoomScale="70" zoomScaleNormal="75" zoomScaleSheetLayoutView="70" zoomScalePageLayoutView="70" workbookViewId="0">
      <selection activeCell="J67" sqref="J67"/>
    </sheetView>
  </sheetViews>
  <sheetFormatPr baseColWidth="10" defaultColWidth="11.5703125" defaultRowHeight="15"/>
  <cols>
    <col min="1" max="1" width="2.85546875" style="160" hidden="1" customWidth="1"/>
    <col min="2" max="2" width="2.42578125" style="160" hidden="1" customWidth="1"/>
    <col min="3" max="3" width="3.85546875" style="160" customWidth="1"/>
    <col min="4" max="4" width="2.28515625" style="160" customWidth="1"/>
    <col min="5" max="5" width="24" style="160" bestFit="1" customWidth="1"/>
    <col min="6" max="6" width="9.7109375" style="160" customWidth="1"/>
    <col min="7" max="7" width="2.42578125" style="160" bestFit="1" customWidth="1"/>
    <col min="8" max="8" width="10.85546875" style="160" customWidth="1"/>
    <col min="9" max="9" width="13.140625" style="160" customWidth="1"/>
    <col min="10" max="10" width="9.5703125" style="160" customWidth="1"/>
    <col min="11" max="11" width="5" style="160" customWidth="1"/>
    <col min="12" max="12" width="3.28515625" style="160" customWidth="1"/>
    <col min="13" max="15" width="4.7109375" style="160" customWidth="1"/>
    <col min="16" max="16" width="2.7109375" style="160" customWidth="1"/>
    <col min="17" max="18" width="5.28515625" style="160" customWidth="1"/>
    <col min="19" max="19" width="3.7109375" style="160" customWidth="1"/>
    <col min="20" max="20" width="2.7109375" style="160" customWidth="1"/>
    <col min="21" max="21" width="4.28515625" style="160" customWidth="1"/>
    <col min="22" max="22" width="3.7109375" style="160" customWidth="1"/>
    <col min="23" max="23" width="2.7109375" style="160" customWidth="1"/>
    <col min="24" max="24" width="5.140625" style="160" customWidth="1"/>
    <col min="25" max="25" width="4.42578125" style="160" customWidth="1"/>
    <col min="26" max="26" width="4.140625" style="160" customWidth="1"/>
    <col min="27" max="27" width="4.42578125" style="160" customWidth="1"/>
    <col min="28" max="28" width="6" style="160" customWidth="1"/>
    <col min="29" max="29" width="3" style="160" customWidth="1"/>
    <col min="30" max="30" width="2.7109375" style="160" customWidth="1"/>
    <col min="31" max="31" width="9" style="160" customWidth="1"/>
    <col min="32" max="32" width="3.85546875" style="160" customWidth="1"/>
    <col min="33" max="33" width="5.28515625" style="160" customWidth="1"/>
    <col min="34" max="34" width="5.7109375" style="160" customWidth="1"/>
    <col min="35" max="35" width="4.85546875" style="160" customWidth="1"/>
    <col min="36" max="36" width="9.5703125" style="160" customWidth="1"/>
    <col min="37" max="37" width="2.42578125" style="160" bestFit="1" customWidth="1"/>
    <col min="38" max="38" width="8.5703125" style="160" bestFit="1" customWidth="1"/>
    <col min="39" max="39" width="4.140625" style="160" customWidth="1"/>
    <col min="40" max="40" width="10.7109375" style="160" customWidth="1"/>
    <col min="41" max="42" width="3.5703125" style="160" bestFit="1" customWidth="1"/>
    <col min="43" max="43" width="6" style="160" bestFit="1" customWidth="1"/>
    <col min="44" max="45" width="4" style="160" customWidth="1"/>
    <col min="46" max="46" width="2" style="160" customWidth="1"/>
    <col min="47" max="47" width="7" style="160" customWidth="1"/>
    <col min="48" max="48" width="0.42578125" style="160" customWidth="1"/>
    <col min="49" max="49" width="1" style="160" customWidth="1"/>
    <col min="50" max="50" width="2.28515625" style="160" customWidth="1"/>
    <col min="51" max="51" width="1.7109375" style="160" customWidth="1"/>
    <col min="52" max="52" width="1.85546875" style="160" customWidth="1"/>
    <col min="53" max="53" width="1.42578125" style="160" customWidth="1"/>
    <col min="54" max="54" width="2.7109375" style="160" customWidth="1"/>
    <col min="55" max="55" width="2.28515625" style="160" customWidth="1"/>
    <col min="56" max="56" width="0.7109375" style="160" customWidth="1"/>
    <col min="57" max="57" width="2" style="160" customWidth="1"/>
    <col min="58" max="58" width="2.7109375" style="160" customWidth="1"/>
    <col min="59" max="59" width="0.7109375" style="160" customWidth="1"/>
    <col min="60" max="60" width="6.5703125" style="160" customWidth="1"/>
    <col min="61" max="61" width="3" style="160" customWidth="1"/>
    <col min="62" max="62" width="4.85546875" style="160" customWidth="1"/>
    <col min="63" max="64" width="3.7109375" style="160" customWidth="1"/>
    <col min="65" max="65" width="15.42578125" style="160" bestFit="1" customWidth="1"/>
    <col min="66" max="66" width="16.140625" style="160" bestFit="1" customWidth="1"/>
    <col min="67" max="67" width="10.5703125" style="160" bestFit="1" customWidth="1"/>
    <col min="68" max="68" width="13.28515625" style="160" bestFit="1" customWidth="1"/>
    <col min="69" max="69" width="9.7109375" style="160" bestFit="1" customWidth="1"/>
    <col min="70" max="70" width="11.140625" style="160" bestFit="1" customWidth="1"/>
    <col min="71" max="71" width="15" style="160" bestFit="1" customWidth="1"/>
    <col min="72" max="72" width="3.5703125" style="160" bestFit="1" customWidth="1"/>
    <col min="73" max="73" width="10" style="160" bestFit="1" customWidth="1"/>
    <col min="74" max="75" width="3.7109375" style="160" bestFit="1" customWidth="1"/>
    <col min="76" max="76" width="12.85546875" style="160" bestFit="1" customWidth="1"/>
    <col min="77" max="77" width="11.5703125" style="160" customWidth="1"/>
    <col min="78" max="78" width="1.85546875" style="160" bestFit="1" customWidth="1"/>
    <col min="79" max="83" width="11.5703125" style="160" customWidth="1"/>
    <col min="84" max="16384" width="11.5703125" style="160"/>
  </cols>
  <sheetData>
    <row r="1" spans="1:59" ht="15.6" customHeight="1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  <c r="P1" s="524" t="s">
        <v>463</v>
      </c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5"/>
      <c r="BF1" s="525"/>
      <c r="BG1" s="526"/>
    </row>
    <row r="2" spans="1:59" ht="15.6" customHeight="1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7"/>
      <c r="P2" s="527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9"/>
    </row>
    <row r="3" spans="1:59" ht="15.6" customHeigh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  <c r="P3" s="527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9"/>
    </row>
    <row r="4" spans="1:59" ht="23.25" customHeight="1" thickBot="1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0"/>
      <c r="P4" s="530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2"/>
    </row>
    <row r="5" spans="1:59" ht="15.6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3"/>
    </row>
    <row r="6" spans="1:59" ht="31.15" customHeight="1">
      <c r="A6" s="161"/>
      <c r="B6" s="162"/>
      <c r="C6" s="8"/>
      <c r="D6" s="474" t="s">
        <v>4</v>
      </c>
      <c r="E6" s="474"/>
      <c r="F6" s="474"/>
      <c r="G6" s="474"/>
      <c r="H6" s="162"/>
      <c r="I6" s="162"/>
      <c r="J6" s="8"/>
      <c r="K6" s="431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3"/>
      <c r="BE6" s="162"/>
      <c r="BF6" s="162"/>
      <c r="BG6" s="163"/>
    </row>
    <row r="7" spans="1:59" ht="11.45" customHeight="1">
      <c r="A7" s="161"/>
      <c r="B7" s="162"/>
      <c r="C7" s="8"/>
      <c r="D7" s="8"/>
      <c r="E7" s="8"/>
      <c r="F7" s="8"/>
      <c r="G7" s="162"/>
      <c r="H7" s="8"/>
      <c r="I7" s="8"/>
      <c r="J7" s="8"/>
      <c r="K7" s="162"/>
      <c r="L7" s="162"/>
      <c r="M7" s="162"/>
      <c r="N7" s="162"/>
      <c r="O7" s="8"/>
      <c r="P7" s="350"/>
      <c r="Q7" s="350"/>
      <c r="R7" s="350"/>
      <c r="S7" s="350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3"/>
    </row>
    <row r="8" spans="1:59" ht="31.15" customHeight="1">
      <c r="A8" s="161"/>
      <c r="B8" s="162"/>
      <c r="C8" s="8"/>
      <c r="D8" s="474" t="s">
        <v>462</v>
      </c>
      <c r="E8" s="474"/>
      <c r="F8" s="474"/>
      <c r="G8" s="474"/>
      <c r="H8" s="162"/>
      <c r="I8" s="162"/>
      <c r="J8" s="10"/>
      <c r="K8" s="431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3"/>
      <c r="BE8" s="162"/>
      <c r="BF8" s="162"/>
      <c r="BG8" s="163"/>
    </row>
    <row r="9" spans="1:59" ht="11.45" customHeight="1">
      <c r="A9" s="161"/>
      <c r="B9" s="162"/>
      <c r="C9" s="8"/>
      <c r="D9" s="350"/>
      <c r="E9" s="350"/>
      <c r="F9" s="350"/>
      <c r="G9" s="350"/>
      <c r="H9" s="162"/>
      <c r="I9" s="162"/>
      <c r="J9" s="10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162"/>
      <c r="BF9" s="162"/>
      <c r="BG9" s="163"/>
    </row>
    <row r="10" spans="1:59" ht="33.75" customHeight="1">
      <c r="A10" s="161"/>
      <c r="B10" s="162"/>
      <c r="C10" s="8"/>
      <c r="D10" s="474" t="s">
        <v>241</v>
      </c>
      <c r="E10" s="474"/>
      <c r="F10" s="474"/>
      <c r="G10" s="474"/>
      <c r="H10" s="474"/>
      <c r="I10" s="474"/>
      <c r="J10" s="10"/>
      <c r="K10" s="431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3"/>
      <c r="AM10" s="10"/>
      <c r="AN10" s="381" t="s">
        <v>785</v>
      </c>
      <c r="AO10" s="381"/>
      <c r="AP10" s="381"/>
      <c r="AQ10" s="381"/>
      <c r="AR10" s="10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162"/>
      <c r="BF10" s="162"/>
      <c r="BG10" s="163"/>
    </row>
    <row r="11" spans="1:59" ht="15.75" customHeight="1">
      <c r="A11" s="161"/>
      <c r="B11" s="162"/>
      <c r="C11" s="8"/>
      <c r="D11" s="8"/>
      <c r="E11" s="8"/>
      <c r="F11" s="350"/>
      <c r="G11" s="350"/>
      <c r="H11" s="350"/>
      <c r="I11" s="350"/>
      <c r="J11" s="10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496" t="s">
        <v>3</v>
      </c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162"/>
      <c r="BG11" s="163"/>
    </row>
    <row r="12" spans="1:59" ht="15.75">
      <c r="A12" s="161"/>
      <c r="B12" s="162"/>
      <c r="C12" s="8"/>
      <c r="D12" s="8"/>
      <c r="E12" s="8"/>
      <c r="F12" s="350"/>
      <c r="G12" s="350"/>
      <c r="H12" s="350"/>
      <c r="I12" s="350"/>
      <c r="J12" s="10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62"/>
      <c r="BG12" s="163"/>
    </row>
    <row r="13" spans="1:59" ht="31.15" customHeight="1">
      <c r="A13" s="161"/>
      <c r="B13" s="162"/>
      <c r="C13" s="8"/>
      <c r="D13" s="162"/>
      <c r="E13" s="12"/>
      <c r="F13" s="12"/>
      <c r="G13" s="12"/>
      <c r="H13" s="12"/>
      <c r="I13" s="12"/>
      <c r="J13" s="12"/>
      <c r="K13" s="162"/>
      <c r="L13" s="12"/>
      <c r="M13" s="434" t="s">
        <v>36</v>
      </c>
      <c r="N13" s="434"/>
      <c r="O13" s="434"/>
      <c r="P13" s="434"/>
      <c r="Q13" s="434"/>
      <c r="R13" s="434"/>
      <c r="S13" s="434"/>
      <c r="T13" s="434"/>
      <c r="U13" s="12"/>
      <c r="V13" s="431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3"/>
      <c r="AK13" s="280">
        <f>IF(V13=Datos!B2,1,IF(V13=Datos!B3,5,IF(V13=Datos!B4,3,IF(V13=Datos!B5,4,IF(V13=Datos!B6,5,"")))))</f>
        <v>5</v>
      </c>
      <c r="AL13" s="280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353"/>
      <c r="AX13" s="353"/>
      <c r="AY13" s="353"/>
      <c r="AZ13" s="353"/>
      <c r="BA13" s="353"/>
      <c r="BB13" s="353"/>
      <c r="BC13" s="353"/>
      <c r="BD13" s="353"/>
      <c r="BE13" s="162"/>
      <c r="BF13" s="162"/>
      <c r="BG13" s="163"/>
    </row>
    <row r="14" spans="1:59" ht="15.6" customHeight="1" thickBot="1">
      <c r="A14" s="158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</row>
    <row r="15" spans="1:59" ht="32.450000000000003" customHeight="1" thickBot="1">
      <c r="A15" s="389" t="s">
        <v>5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1"/>
    </row>
    <row r="16" spans="1:59" ht="24.75" customHeight="1">
      <c r="A16" s="347"/>
      <c r="B16" s="348"/>
      <c r="C16" s="348"/>
      <c r="D16" s="494" t="s">
        <v>242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162"/>
      <c r="BG16" s="163"/>
    </row>
    <row r="17" spans="1:60" ht="27" customHeight="1">
      <c r="A17" s="347"/>
      <c r="B17" s="348"/>
      <c r="C17" s="348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109"/>
      <c r="BE17" s="162"/>
      <c r="BF17" s="162"/>
      <c r="BG17" s="163"/>
    </row>
    <row r="18" spans="1:60" s="192" customFormat="1" ht="27" customHeight="1">
      <c r="A18" s="152"/>
      <c r="B18" s="150"/>
      <c r="C18" s="15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BG18" s="165"/>
    </row>
    <row r="19" spans="1:60" ht="36" customHeight="1">
      <c r="A19" s="161"/>
      <c r="B19" s="13"/>
      <c r="C19" s="13"/>
      <c r="D19" s="495" t="s">
        <v>787</v>
      </c>
      <c r="E19" s="495"/>
      <c r="F19" s="495"/>
      <c r="G19" s="495"/>
      <c r="H19" s="495"/>
      <c r="I19" s="492" t="s">
        <v>786</v>
      </c>
      <c r="J19" s="492"/>
      <c r="K19" s="492"/>
      <c r="L19" s="492"/>
      <c r="M19" s="492"/>
      <c r="N19" s="492"/>
      <c r="O19" s="436" t="s">
        <v>21</v>
      </c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349"/>
      <c r="AM19" s="113"/>
      <c r="AN19" s="113"/>
      <c r="AO19" s="436" t="str">
        <f>IF(AK13=4,"Liste los activos de información afectados","")</f>
        <v/>
      </c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163"/>
    </row>
    <row r="20" spans="1:60" s="164" customFormat="1" ht="26.25" customHeight="1">
      <c r="A20" s="166"/>
      <c r="D20" s="435"/>
      <c r="E20" s="435"/>
      <c r="F20" s="435"/>
      <c r="G20" s="435"/>
      <c r="H20" s="435"/>
      <c r="I20" s="109"/>
      <c r="J20" s="435"/>
      <c r="K20" s="435"/>
      <c r="L20" s="435"/>
      <c r="M20" s="109"/>
      <c r="N20" s="109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16"/>
      <c r="BE20" s="114"/>
      <c r="BF20" s="114"/>
      <c r="BG20" s="115"/>
      <c r="BH20" s="160"/>
    </row>
    <row r="21" spans="1:60" ht="19.5" customHeight="1">
      <c r="A21" s="161"/>
      <c r="B21" s="167"/>
      <c r="C21" s="167"/>
      <c r="D21" s="111"/>
      <c r="E21" s="111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162"/>
      <c r="BE21" s="162"/>
      <c r="BF21" s="162"/>
      <c r="BG21" s="163"/>
    </row>
    <row r="22" spans="1:60" ht="15.6" customHeight="1">
      <c r="A22" s="161"/>
      <c r="B22" s="167"/>
      <c r="C22" s="167"/>
      <c r="D22" s="111"/>
      <c r="E22" s="111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162"/>
      <c r="BE22" s="162"/>
      <c r="BF22" s="162"/>
      <c r="BG22" s="163"/>
    </row>
    <row r="23" spans="1:60" ht="15" customHeight="1">
      <c r="A23" s="161"/>
      <c r="B23" s="167"/>
      <c r="C23" s="167"/>
      <c r="D23" s="111"/>
      <c r="E23" s="111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162"/>
      <c r="BE23" s="162"/>
      <c r="BF23" s="162"/>
      <c r="BG23" s="163"/>
    </row>
    <row r="24" spans="1:60" ht="15.6" customHeight="1">
      <c r="A24" s="161"/>
      <c r="B24" s="167"/>
      <c r="C24" s="167"/>
      <c r="D24" s="493" t="s">
        <v>35</v>
      </c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162"/>
      <c r="BG24" s="163"/>
    </row>
    <row r="25" spans="1:60" ht="31.9" customHeight="1">
      <c r="A25" s="161"/>
      <c r="B25" s="167"/>
      <c r="C25" s="167"/>
      <c r="D25" s="501" t="str">
        <f>CONCATENATE(D20," ",J20," ",O20)</f>
        <v xml:space="preserve">  </v>
      </c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14"/>
      <c r="BE25" s="162"/>
      <c r="BF25" s="162"/>
      <c r="BG25" s="163"/>
    </row>
    <row r="26" spans="1:60" ht="15" customHeight="1">
      <c r="A26" s="161"/>
      <c r="B26" s="162"/>
      <c r="C26" s="162"/>
      <c r="D26" s="162"/>
      <c r="E26" s="167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62"/>
      <c r="BC26" s="162"/>
      <c r="BD26" s="162"/>
      <c r="BE26" s="162"/>
      <c r="BF26" s="162"/>
      <c r="BG26" s="163"/>
    </row>
    <row r="27" spans="1:60" ht="15" customHeight="1">
      <c r="A27" s="161"/>
      <c r="B27" s="162"/>
      <c r="C27" s="162"/>
      <c r="D27" s="497" t="s">
        <v>345</v>
      </c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15"/>
      <c r="AO27" s="498" t="s">
        <v>789</v>
      </c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15"/>
      <c r="BE27" s="162"/>
      <c r="BF27" s="162"/>
      <c r="BG27" s="163"/>
    </row>
    <row r="28" spans="1:60" ht="31.15" customHeight="1">
      <c r="A28" s="161"/>
      <c r="B28" s="162"/>
      <c r="C28" s="162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162"/>
      <c r="BE28" s="162"/>
      <c r="BF28" s="162"/>
      <c r="BG28" s="163"/>
    </row>
    <row r="29" spans="1:60" ht="15.6" customHeight="1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3"/>
    </row>
    <row r="30" spans="1:60" ht="31.15" customHeight="1">
      <c r="A30" s="161"/>
      <c r="B30" s="162"/>
      <c r="C30" s="162"/>
      <c r="D30" s="407" t="s">
        <v>246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162"/>
      <c r="BE30" s="162"/>
      <c r="BF30" s="162"/>
      <c r="BG30" s="163"/>
    </row>
    <row r="31" spans="1:60" ht="15.6" customHeight="1">
      <c r="A31" s="161"/>
      <c r="B31" s="162"/>
      <c r="C31" s="162"/>
      <c r="D31" s="401" t="s">
        <v>37</v>
      </c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3"/>
      <c r="Y31" s="499" t="s">
        <v>40</v>
      </c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162"/>
      <c r="BE31" s="162"/>
      <c r="BF31" s="162"/>
      <c r="BG31" s="163"/>
    </row>
    <row r="32" spans="1:60" ht="15.6" customHeight="1">
      <c r="A32" s="161"/>
      <c r="B32" s="162"/>
      <c r="C32" s="162"/>
      <c r="D32" s="401" t="str">
        <f>IF(OR($AK$13=4,$AK$13=5),"Amenaza","Agente generador interno")</f>
        <v>Amenaza</v>
      </c>
      <c r="E32" s="402"/>
      <c r="F32" s="402"/>
      <c r="G32" s="402"/>
      <c r="H32" s="402"/>
      <c r="I32" s="403"/>
      <c r="J32" s="401" t="str">
        <f>IF(OR($AK$13=4,$AK$13=5),"Vulnerabilidad","Causa")</f>
        <v>Vulnerabilidad</v>
      </c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3"/>
      <c r="Y32" s="407" t="str">
        <f>IF(OR($AK$13=4,$AK$13=5),"Amenaza","Agente generador externo")</f>
        <v>Amenaza</v>
      </c>
      <c r="Z32" s="407"/>
      <c r="AA32" s="407"/>
      <c r="AB32" s="407"/>
      <c r="AC32" s="407"/>
      <c r="AD32" s="407"/>
      <c r="AE32" s="407"/>
      <c r="AF32" s="407"/>
      <c r="AG32" s="407"/>
      <c r="AH32" s="407"/>
      <c r="AI32" s="401" t="str">
        <f>IF(OR($AK$13=4,$AK$13=5),"Vulnerabilidad","Causa")</f>
        <v>Vulnerabilidad</v>
      </c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3"/>
      <c r="BD32" s="162"/>
      <c r="BE32" s="162"/>
      <c r="BF32" s="162"/>
      <c r="BG32" s="163"/>
    </row>
    <row r="33" spans="1:79" ht="20.25" customHeight="1">
      <c r="A33" s="161"/>
      <c r="B33" s="162"/>
      <c r="C33" s="162"/>
      <c r="D33" s="400"/>
      <c r="E33" s="400"/>
      <c r="F33" s="400"/>
      <c r="G33" s="400"/>
      <c r="H33" s="400"/>
      <c r="I33" s="400"/>
      <c r="J33" s="517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9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475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7"/>
      <c r="BD33" s="162"/>
      <c r="BE33" s="162"/>
      <c r="BF33" s="162"/>
      <c r="BG33" s="163"/>
    </row>
    <row r="34" spans="1:79" ht="21" customHeight="1">
      <c r="A34" s="161"/>
      <c r="B34" s="162"/>
      <c r="C34" s="162"/>
      <c r="D34" s="400"/>
      <c r="E34" s="400"/>
      <c r="F34" s="400"/>
      <c r="G34" s="400"/>
      <c r="H34" s="400"/>
      <c r="I34" s="400"/>
      <c r="J34" s="517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9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475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7"/>
      <c r="BD34" s="162"/>
      <c r="BE34" s="162"/>
      <c r="BF34" s="162"/>
      <c r="BG34" s="163"/>
    </row>
    <row r="35" spans="1:79" ht="17.25" customHeight="1">
      <c r="A35" s="161"/>
      <c r="B35" s="162"/>
      <c r="C35" s="162"/>
      <c r="D35" s="400"/>
      <c r="E35" s="400"/>
      <c r="F35" s="400"/>
      <c r="G35" s="400"/>
      <c r="H35" s="400"/>
      <c r="I35" s="400"/>
      <c r="J35" s="517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9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475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7"/>
      <c r="BD35" s="162"/>
      <c r="BE35" s="162"/>
      <c r="BF35" s="162"/>
      <c r="BG35" s="163"/>
    </row>
    <row r="36" spans="1:79">
      <c r="A36" s="161"/>
      <c r="B36" s="162"/>
      <c r="C36" s="162"/>
      <c r="D36" s="400"/>
      <c r="E36" s="400"/>
      <c r="F36" s="400"/>
      <c r="G36" s="400"/>
      <c r="H36" s="400"/>
      <c r="I36" s="400"/>
      <c r="J36" s="517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9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475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7"/>
      <c r="BD36" s="162"/>
      <c r="BE36" s="162"/>
      <c r="BF36" s="162"/>
      <c r="BG36" s="163"/>
    </row>
    <row r="37" spans="1:79">
      <c r="A37" s="161"/>
      <c r="B37" s="162"/>
      <c r="C37" s="162"/>
      <c r="D37" s="400"/>
      <c r="E37" s="400"/>
      <c r="F37" s="400"/>
      <c r="G37" s="400"/>
      <c r="H37" s="400"/>
      <c r="I37" s="400"/>
      <c r="J37" s="517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9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475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7"/>
      <c r="BD37" s="162"/>
      <c r="BE37" s="162"/>
      <c r="BF37" s="162"/>
      <c r="BG37" s="163"/>
    </row>
    <row r="38" spans="1:79" ht="15" customHeight="1">
      <c r="A38" s="161"/>
      <c r="B38" s="162"/>
      <c r="C38" s="162"/>
      <c r="D38" s="407" t="s">
        <v>275</v>
      </c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162"/>
      <c r="BE38" s="162"/>
      <c r="BF38" s="162"/>
      <c r="BG38" s="163"/>
      <c r="BN38" s="168"/>
      <c r="BO38" s="168"/>
      <c r="BP38" s="168"/>
      <c r="BQ38" s="168"/>
      <c r="BR38" s="168"/>
      <c r="BS38" s="168"/>
      <c r="BT38" s="168"/>
      <c r="BU38" s="162"/>
      <c r="BV38" s="162"/>
      <c r="BW38" s="162"/>
      <c r="BX38" s="162"/>
      <c r="BY38" s="162"/>
      <c r="BZ38" s="162"/>
      <c r="CA38" s="162"/>
    </row>
    <row r="39" spans="1:79" ht="15" customHeight="1">
      <c r="A39" s="161"/>
      <c r="B39" s="162"/>
      <c r="C39" s="162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162"/>
      <c r="BE39" s="162"/>
      <c r="BF39" s="162"/>
      <c r="BG39" s="163"/>
      <c r="BN39" s="168"/>
      <c r="BO39" s="168"/>
      <c r="BP39" s="168"/>
      <c r="BQ39" s="168"/>
      <c r="BR39" s="168"/>
      <c r="BS39" s="168"/>
      <c r="BT39" s="168"/>
      <c r="BU39" s="162"/>
      <c r="BV39" s="162"/>
      <c r="BW39" s="162"/>
      <c r="BX39" s="162"/>
      <c r="BY39" s="162"/>
      <c r="BZ39" s="162"/>
      <c r="CA39" s="162"/>
    </row>
    <row r="40" spans="1:79">
      <c r="A40" s="161"/>
      <c r="B40" s="162"/>
      <c r="C40" s="162"/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30"/>
      <c r="BD40" s="162"/>
      <c r="BE40" s="162"/>
      <c r="BF40" s="162"/>
      <c r="BG40" s="163"/>
      <c r="BN40" s="168"/>
      <c r="BO40" s="168"/>
      <c r="BP40" s="168"/>
      <c r="BQ40" s="168"/>
      <c r="BR40" s="168"/>
      <c r="BS40" s="168"/>
      <c r="BT40" s="168"/>
      <c r="BU40" s="162"/>
      <c r="BV40" s="162"/>
      <c r="BW40" s="162"/>
      <c r="BX40" s="162"/>
      <c r="BY40" s="162"/>
      <c r="BZ40" s="162"/>
      <c r="CA40" s="162"/>
    </row>
    <row r="41" spans="1:79" ht="15" customHeight="1">
      <c r="A41" s="161"/>
      <c r="B41" s="162"/>
      <c r="C41" s="162"/>
      <c r="D41" s="428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30"/>
      <c r="BD41" s="162"/>
      <c r="BE41" s="162"/>
      <c r="BF41" s="162"/>
      <c r="BG41" s="163"/>
      <c r="BN41" s="168"/>
      <c r="BO41" s="168"/>
      <c r="BP41" s="168"/>
      <c r="BQ41" s="168"/>
      <c r="BR41" s="168"/>
      <c r="BS41" s="168"/>
      <c r="BT41" s="168"/>
      <c r="BU41" s="162"/>
      <c r="BV41" s="162"/>
      <c r="BW41" s="162"/>
      <c r="BX41" s="162"/>
      <c r="BY41" s="162"/>
      <c r="BZ41" s="162"/>
      <c r="CA41" s="162"/>
    </row>
    <row r="42" spans="1:79" ht="15" customHeight="1">
      <c r="A42" s="161"/>
      <c r="B42" s="162"/>
      <c r="C42" s="162"/>
      <c r="D42" s="428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30"/>
      <c r="BD42" s="162"/>
      <c r="BE42" s="162"/>
      <c r="BF42" s="162"/>
      <c r="BG42" s="163"/>
      <c r="BN42" s="168"/>
      <c r="BO42" s="168"/>
      <c r="BP42" s="168"/>
      <c r="BQ42" s="168"/>
      <c r="BR42" s="168"/>
      <c r="BS42" s="168"/>
      <c r="BT42" s="168"/>
      <c r="BU42" s="162"/>
      <c r="BV42" s="162"/>
      <c r="BW42" s="162"/>
      <c r="BX42" s="162"/>
      <c r="BY42" s="162"/>
      <c r="BZ42" s="162"/>
      <c r="CA42" s="162"/>
    </row>
    <row r="43" spans="1:79" ht="15" customHeight="1">
      <c r="A43" s="161"/>
      <c r="B43" s="162"/>
      <c r="C43" s="162"/>
      <c r="D43" s="428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30"/>
      <c r="BD43" s="162"/>
      <c r="BE43" s="162"/>
      <c r="BF43" s="162"/>
      <c r="BG43" s="163"/>
      <c r="BN43" s="168"/>
      <c r="BO43" s="168"/>
      <c r="BP43" s="168"/>
      <c r="BQ43" s="168"/>
      <c r="BR43" s="168"/>
      <c r="BS43" s="168"/>
      <c r="BT43" s="168"/>
      <c r="BU43" s="162"/>
      <c r="BV43" s="162"/>
      <c r="BW43" s="162"/>
      <c r="BX43" s="162"/>
      <c r="BY43" s="162"/>
      <c r="BZ43" s="162"/>
      <c r="CA43" s="162"/>
    </row>
    <row r="44" spans="1:79" ht="15" customHeight="1">
      <c r="A44" s="161"/>
      <c r="B44" s="162"/>
      <c r="C44" s="162"/>
      <c r="D44" s="428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30"/>
      <c r="BD44" s="162"/>
      <c r="BE44" s="162"/>
      <c r="BF44" s="162"/>
      <c r="BG44" s="163"/>
      <c r="BN44" s="168"/>
      <c r="BO44" s="168"/>
      <c r="BP44" s="168"/>
      <c r="BQ44" s="168"/>
      <c r="BR44" s="168"/>
      <c r="BS44" s="168"/>
      <c r="BT44" s="168"/>
      <c r="BU44" s="162"/>
      <c r="BV44" s="162"/>
      <c r="BW44" s="162"/>
      <c r="BX44" s="162"/>
      <c r="BY44" s="162"/>
      <c r="BZ44" s="162"/>
      <c r="CA44" s="162"/>
    </row>
    <row r="45" spans="1:79" ht="15" customHeight="1">
      <c r="A45" s="161"/>
      <c r="B45" s="162"/>
      <c r="C45" s="162"/>
      <c r="D45" s="428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30"/>
      <c r="BD45" s="162"/>
      <c r="BE45" s="162"/>
      <c r="BF45" s="162"/>
      <c r="BG45" s="163"/>
      <c r="BN45" s="168"/>
      <c r="BO45" s="168"/>
      <c r="BP45" s="168"/>
      <c r="BQ45" s="168"/>
      <c r="BR45" s="168"/>
      <c r="BS45" s="168"/>
      <c r="BT45" s="168"/>
      <c r="BU45" s="162"/>
      <c r="BV45" s="162"/>
      <c r="BW45" s="162"/>
      <c r="BX45" s="162"/>
      <c r="BY45" s="162"/>
      <c r="BZ45" s="162"/>
      <c r="CA45" s="162"/>
    </row>
    <row r="46" spans="1:79" ht="15" customHeight="1" thickBo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3"/>
      <c r="BN46" s="168"/>
      <c r="BO46" s="168"/>
      <c r="BP46" s="168"/>
      <c r="BQ46" s="168"/>
      <c r="BR46" s="168"/>
      <c r="BS46" s="168"/>
      <c r="BT46" s="168"/>
      <c r="BU46" s="162"/>
      <c r="BV46" s="162"/>
      <c r="BW46" s="162"/>
      <c r="BX46" s="162"/>
      <c r="BY46" s="162"/>
      <c r="BZ46" s="162"/>
      <c r="CA46" s="162"/>
    </row>
    <row r="47" spans="1:79" ht="32.450000000000003" customHeight="1" thickBot="1">
      <c r="A47" s="389" t="s">
        <v>459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1"/>
      <c r="BM47" s="508" t="s">
        <v>88</v>
      </c>
      <c r="BN47" s="508"/>
      <c r="BO47" s="508"/>
      <c r="BP47" s="168"/>
      <c r="BQ47" s="168"/>
      <c r="BR47" s="168"/>
      <c r="BS47" s="168"/>
      <c r="BT47" s="168"/>
      <c r="BU47" s="162"/>
      <c r="BV47" s="162"/>
      <c r="BW47" s="162"/>
      <c r="BX47" s="162"/>
      <c r="BY47" s="162"/>
      <c r="BZ47" s="162"/>
      <c r="CA47" s="162"/>
    </row>
    <row r="48" spans="1:79" ht="1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404" t="s">
        <v>50</v>
      </c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346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3"/>
      <c r="BM48" s="508"/>
      <c r="BN48" s="508"/>
      <c r="BO48" s="508"/>
      <c r="BP48" s="168"/>
      <c r="BU48" s="441"/>
      <c r="BV48" s="441"/>
      <c r="BW48" s="162"/>
      <c r="BX48" s="162"/>
      <c r="BY48" s="162"/>
      <c r="BZ48" s="162"/>
      <c r="CA48" s="162"/>
    </row>
    <row r="49" spans="1:79" ht="14.45" customHeight="1">
      <c r="A49" s="161"/>
      <c r="B49" s="162"/>
      <c r="C49" s="162"/>
      <c r="D49" s="405"/>
      <c r="E49" s="405"/>
      <c r="F49" s="405"/>
      <c r="G49" s="405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3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BB49" s="162"/>
      <c r="BC49" s="162"/>
      <c r="BD49" s="162"/>
      <c r="BE49" s="162"/>
      <c r="BF49" s="162"/>
      <c r="BG49" s="163"/>
      <c r="BM49" s="160" t="s">
        <v>79</v>
      </c>
      <c r="BN49" s="169" t="str">
        <f>IF(AND(AK13=1,J57&lt;&gt;""),VLOOKUP(J57,Datos!L:M,2,0),IF(I51&lt;&gt;"",VLOOKUP(I51,Datos!Y:AE,7,0),""))</f>
        <v/>
      </c>
      <c r="BO49" s="169" t="str">
        <f>IF(I51&lt;&gt;"",VLOOKUP(I51,Datos!Y:AU,23,0),"")</f>
        <v/>
      </c>
      <c r="BU49" s="441"/>
      <c r="BV49" s="441"/>
      <c r="BW49" s="162"/>
      <c r="BX49" s="162"/>
      <c r="BY49" s="162"/>
      <c r="BZ49" s="162"/>
      <c r="CA49" s="162"/>
    </row>
    <row r="50" spans="1:79" ht="14.45" customHeight="1">
      <c r="A50" s="507" t="s">
        <v>307</v>
      </c>
      <c r="B50" s="404"/>
      <c r="C50" s="404"/>
      <c r="D50" s="404"/>
      <c r="E50" s="404"/>
      <c r="F50" s="404"/>
      <c r="G50" s="404"/>
      <c r="H50" s="40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62"/>
      <c r="Z50" s="162"/>
      <c r="AA50" s="162"/>
      <c r="AB50" s="413" t="s">
        <v>49</v>
      </c>
      <c r="AC50" s="414"/>
      <c r="AD50" s="414"/>
      <c r="AE50" s="414"/>
      <c r="AF50" s="414"/>
      <c r="AG50" s="414"/>
      <c r="AH50" s="414"/>
      <c r="AI50" s="414"/>
      <c r="AJ50" s="414"/>
      <c r="AK50" s="424"/>
      <c r="AL50" s="345"/>
      <c r="AM50" s="162"/>
      <c r="AN50" s="162"/>
      <c r="BB50" s="162"/>
      <c r="BC50" s="162"/>
      <c r="BD50" s="162"/>
      <c r="BE50" s="162"/>
      <c r="BF50" s="162"/>
      <c r="BG50" s="163"/>
      <c r="BM50" s="160" t="s">
        <v>78</v>
      </c>
      <c r="BN50" s="169" t="str">
        <f>IF(AND(AK13=1,J66&lt;&gt;""),VLOOKUP(J66,Datos!N:AE,18,0),IF(I61&lt;&gt;"",VLOOKUP(I61,Datos!P:AE,16,0),""))</f>
        <v/>
      </c>
      <c r="BO50" s="169" t="str">
        <f>IF(AK13=1,J66,IF(I61&lt;&gt;"",VLOOKUP(I61,Datos!P:R,3,0),""))</f>
        <v/>
      </c>
      <c r="BU50" s="162"/>
      <c r="BV50" s="162"/>
      <c r="BW50" s="162"/>
      <c r="BX50" s="162"/>
      <c r="BY50" s="162"/>
      <c r="BZ50" s="162"/>
      <c r="CA50" s="162"/>
    </row>
    <row r="51" spans="1:79" ht="27" customHeight="1">
      <c r="A51" s="440"/>
      <c r="B51" s="441"/>
      <c r="C51" s="441"/>
      <c r="D51" s="441"/>
      <c r="E51" s="441"/>
      <c r="F51" s="441"/>
      <c r="G51" s="162"/>
      <c r="H51" s="162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162"/>
      <c r="Z51" s="162"/>
      <c r="AA51" s="162"/>
      <c r="AB51" s="406">
        <v>1</v>
      </c>
      <c r="AC51" s="406"/>
      <c r="AD51" s="406">
        <v>2</v>
      </c>
      <c r="AE51" s="406"/>
      <c r="AF51" s="406">
        <v>3</v>
      </c>
      <c r="AG51" s="406"/>
      <c r="AH51" s="406">
        <v>4</v>
      </c>
      <c r="AI51" s="406"/>
      <c r="AJ51" s="406">
        <v>5</v>
      </c>
      <c r="AK51" s="406"/>
      <c r="AL51" s="345"/>
      <c r="AM51" s="162"/>
      <c r="AN51" s="162"/>
      <c r="BB51" s="162"/>
      <c r="BC51" s="162"/>
      <c r="BD51" s="162"/>
      <c r="BE51" s="162"/>
      <c r="BF51" s="162"/>
      <c r="BG51" s="163"/>
    </row>
    <row r="52" spans="1:79" ht="31.5" customHeight="1">
      <c r="A52" s="440"/>
      <c r="B52" s="441"/>
      <c r="C52" s="441"/>
      <c r="D52" s="441"/>
      <c r="E52" s="441"/>
      <c r="F52" s="441"/>
      <c r="G52" s="171"/>
      <c r="H52" s="172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62"/>
      <c r="Y52" s="162"/>
      <c r="Z52" s="504" t="s">
        <v>48</v>
      </c>
      <c r="AA52" s="437">
        <v>1</v>
      </c>
      <c r="AB52" s="478" t="str">
        <f>IF(AND($AB$51=$H$69,$AA52=$F$69),"R5","")</f>
        <v/>
      </c>
      <c r="AC52" s="479"/>
      <c r="AD52" s="478" t="str">
        <f>IF(AND(AD$51=$H$69,$AA$52=$F$69),"R5","")</f>
        <v/>
      </c>
      <c r="AE52" s="479"/>
      <c r="AF52" s="482" t="str">
        <f>IF(AND(AF$51=$H$69,$AA$52=$F$69),"R5","")</f>
        <v/>
      </c>
      <c r="AG52" s="483"/>
      <c r="AH52" s="463" t="str">
        <f>IF(AND(AH$51=$H$69,$AA$52=$F$69),"R5","")</f>
        <v/>
      </c>
      <c r="AI52" s="464"/>
      <c r="AJ52" s="470" t="str">
        <f>IF(AND(AJ$51=$H$69,$AA$52=$F$69),"R5","")</f>
        <v/>
      </c>
      <c r="AK52" s="471"/>
      <c r="AL52" s="309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3"/>
      <c r="BM52" s="169"/>
      <c r="BN52" s="169" t="s">
        <v>54</v>
      </c>
      <c r="BO52" s="169" t="s">
        <v>55</v>
      </c>
      <c r="BP52" s="169" t="s">
        <v>56</v>
      </c>
      <c r="BQ52" s="169" t="s">
        <v>57</v>
      </c>
      <c r="BR52" s="169"/>
      <c r="BS52" s="169" t="s">
        <v>58</v>
      </c>
      <c r="BT52" s="169"/>
    </row>
    <row r="53" spans="1:79" ht="11.25" customHeight="1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4"/>
      <c r="S53" s="164"/>
      <c r="T53" s="164"/>
      <c r="U53" s="164"/>
      <c r="V53" s="164"/>
      <c r="W53" s="164"/>
      <c r="X53" s="164"/>
      <c r="Y53" s="162"/>
      <c r="Z53" s="505"/>
      <c r="AA53" s="437"/>
      <c r="AB53" s="480"/>
      <c r="AC53" s="481"/>
      <c r="AD53" s="480"/>
      <c r="AE53" s="481"/>
      <c r="AF53" s="484"/>
      <c r="AG53" s="485"/>
      <c r="AH53" s="465"/>
      <c r="AI53" s="466"/>
      <c r="AJ53" s="472"/>
      <c r="AK53" s="473"/>
      <c r="AL53" s="309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3"/>
      <c r="BM53" s="169" t="s">
        <v>111</v>
      </c>
      <c r="BN53" s="169" t="s">
        <v>77</v>
      </c>
      <c r="BO53" s="169" t="s">
        <v>77</v>
      </c>
      <c r="BP53" s="169" t="s">
        <v>76</v>
      </c>
      <c r="BQ53" s="169" t="s">
        <v>75</v>
      </c>
      <c r="BR53" s="169"/>
      <c r="BS53" s="169" t="s">
        <v>74</v>
      </c>
      <c r="BT53" s="169"/>
    </row>
    <row r="54" spans="1:79" ht="13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408"/>
      <c r="S54" s="408"/>
      <c r="T54" s="408"/>
      <c r="U54" s="408"/>
      <c r="V54" s="408"/>
      <c r="W54" s="408"/>
      <c r="X54" s="164"/>
      <c r="Y54" s="162"/>
      <c r="Z54" s="505"/>
      <c r="AA54" s="437">
        <v>2</v>
      </c>
      <c r="AB54" s="478" t="str">
        <f>IF(AND(AB$51=$H$69,$AA$54=$F$69),"R5","")</f>
        <v/>
      </c>
      <c r="AC54" s="479"/>
      <c r="AD54" s="478" t="str">
        <f>IF(AND(AD$51=$H$69,$AA$54=$F$69),"R5","")</f>
        <v/>
      </c>
      <c r="AE54" s="479"/>
      <c r="AF54" s="482" t="str">
        <f>IF(AND(AF$51=$H$69,$AA$54=$F$69),"R5","")</f>
        <v/>
      </c>
      <c r="AG54" s="483"/>
      <c r="AH54" s="463" t="str">
        <f>IF(AND(AH$51=$H$69,$AA$54=$F$69),"R5","")</f>
        <v/>
      </c>
      <c r="AI54" s="464"/>
      <c r="AJ54" s="470" t="str">
        <f>IF(AND(AJ$51=$H$69,$AA$54=$F$69),"R5","")</f>
        <v/>
      </c>
      <c r="AK54" s="471"/>
      <c r="AL54" s="309"/>
      <c r="AM54" s="162"/>
      <c r="AN54" s="407" t="s">
        <v>47</v>
      </c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162"/>
      <c r="BB54" s="162"/>
      <c r="BC54" s="162"/>
      <c r="BD54" s="162"/>
      <c r="BE54" s="162"/>
      <c r="BF54" s="162"/>
      <c r="BG54" s="163"/>
      <c r="BM54" s="169" t="s">
        <v>52</v>
      </c>
      <c r="BN54" s="169" t="s">
        <v>77</v>
      </c>
      <c r="BO54" s="169" t="s">
        <v>77</v>
      </c>
      <c r="BP54" s="169" t="s">
        <v>76</v>
      </c>
      <c r="BQ54" s="169" t="s">
        <v>75</v>
      </c>
      <c r="BR54" s="169"/>
      <c r="BS54" s="169" t="s">
        <v>74</v>
      </c>
      <c r="BT54" s="169"/>
    </row>
    <row r="55" spans="1:79" ht="19.5" customHeight="1">
      <c r="A55" s="161"/>
      <c r="B55" s="162"/>
      <c r="C55" s="162"/>
      <c r="D55" s="409" t="s">
        <v>116</v>
      </c>
      <c r="E55" s="409"/>
      <c r="F55" s="409"/>
      <c r="G55" s="409"/>
      <c r="H55" s="409"/>
      <c r="I55" s="409"/>
      <c r="J55" s="145"/>
      <c r="K55" s="145"/>
      <c r="L55" s="145"/>
      <c r="M55" s="145"/>
      <c r="N55" s="145"/>
      <c r="O55" s="145"/>
      <c r="P55" s="145"/>
      <c r="Q55" s="162"/>
      <c r="R55" s="458"/>
      <c r="S55" s="458"/>
      <c r="T55" s="458"/>
      <c r="U55" s="458"/>
      <c r="V55" s="458"/>
      <c r="W55" s="458"/>
      <c r="X55" s="164"/>
      <c r="Y55" s="162"/>
      <c r="Z55" s="505"/>
      <c r="AA55" s="437"/>
      <c r="AB55" s="480"/>
      <c r="AC55" s="481"/>
      <c r="AD55" s="480"/>
      <c r="AE55" s="481"/>
      <c r="AF55" s="484"/>
      <c r="AG55" s="485"/>
      <c r="AH55" s="465"/>
      <c r="AI55" s="466"/>
      <c r="AJ55" s="472"/>
      <c r="AK55" s="473"/>
      <c r="AL55" s="309"/>
      <c r="AM55" s="162"/>
      <c r="AN55" s="486" t="str">
        <f>IF(OR(J57="",J66=""),"",INDEX($BM$52:$BT$57,MATCH($BO$49,$BM$52:$BM$57,0),MATCH($BO$50,$BM$52:$BT$52,0)))</f>
        <v/>
      </c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8"/>
      <c r="BE55" s="162"/>
      <c r="BF55" s="162"/>
      <c r="BG55" s="163"/>
      <c r="BM55" s="169" t="s">
        <v>112</v>
      </c>
      <c r="BN55" s="169" t="s">
        <v>77</v>
      </c>
      <c r="BO55" s="169" t="s">
        <v>76</v>
      </c>
      <c r="BP55" s="169" t="s">
        <v>75</v>
      </c>
      <c r="BQ55" s="169" t="s">
        <v>74</v>
      </c>
      <c r="BR55" s="169"/>
      <c r="BS55" s="169" t="s">
        <v>74</v>
      </c>
      <c r="BT55" s="169"/>
    </row>
    <row r="56" spans="1:79" ht="14.4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73"/>
      <c r="K56" s="174"/>
      <c r="L56" s="174"/>
      <c r="M56" s="174"/>
      <c r="N56" s="174"/>
      <c r="O56" s="174"/>
      <c r="P56" s="175"/>
      <c r="Q56" s="162"/>
      <c r="R56" s="408"/>
      <c r="S56" s="408"/>
      <c r="T56" s="408"/>
      <c r="U56" s="408"/>
      <c r="V56" s="408"/>
      <c r="W56" s="408"/>
      <c r="X56" s="164"/>
      <c r="Y56" s="162"/>
      <c r="Z56" s="505"/>
      <c r="AA56" s="437">
        <v>3</v>
      </c>
      <c r="AB56" s="478" t="str">
        <f>IF(AND(AB$51=$H$69,$AA$56=$F$69),"R5","")</f>
        <v/>
      </c>
      <c r="AC56" s="479"/>
      <c r="AD56" s="482" t="str">
        <f>IF(AND(AD$51=$H$69,$AA$56=$F$69),"R5","")</f>
        <v/>
      </c>
      <c r="AE56" s="483"/>
      <c r="AF56" s="463" t="str">
        <f>IF(AND(AF$51=$H$69,$AA$56=$F$69),"R5","")</f>
        <v/>
      </c>
      <c r="AG56" s="464"/>
      <c r="AH56" s="470" t="str">
        <f>IF(AND(AH$51=$H$69,$AA$56=$F$69),"R5","")</f>
        <v/>
      </c>
      <c r="AI56" s="471"/>
      <c r="AJ56" s="470" t="str">
        <f>IF(AND(AJ$51=$H$69,$AA$56=$F$69),"R5","")</f>
        <v/>
      </c>
      <c r="AK56" s="471"/>
      <c r="AL56" s="309"/>
      <c r="AM56" s="162"/>
      <c r="AN56" s="489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1"/>
      <c r="BE56" s="162"/>
      <c r="BF56" s="162"/>
      <c r="BG56" s="163"/>
      <c r="BM56" s="169" t="s">
        <v>53</v>
      </c>
      <c r="BN56" s="169" t="s">
        <v>76</v>
      </c>
      <c r="BO56" s="169" t="s">
        <v>75</v>
      </c>
      <c r="BP56" s="169" t="s">
        <v>75</v>
      </c>
      <c r="BQ56" s="169" t="s">
        <v>74</v>
      </c>
      <c r="BR56" s="169"/>
      <c r="BS56" s="169" t="s">
        <v>74</v>
      </c>
      <c r="BT56" s="169"/>
    </row>
    <row r="57" spans="1:79" ht="14.45" customHeight="1">
      <c r="A57" s="161"/>
      <c r="B57" s="162"/>
      <c r="C57" s="162"/>
      <c r="D57" s="162"/>
      <c r="E57" s="162"/>
      <c r="F57" s="162"/>
      <c r="G57" s="162"/>
      <c r="H57" s="162"/>
      <c r="I57" s="162"/>
      <c r="J57" s="469" t="str">
        <f>BO49</f>
        <v/>
      </c>
      <c r="K57" s="469"/>
      <c r="L57" s="469"/>
      <c r="M57" s="469"/>
      <c r="N57" s="469"/>
      <c r="O57" s="469"/>
      <c r="P57" s="469"/>
      <c r="Q57" s="162"/>
      <c r="R57" s="408"/>
      <c r="S57" s="408"/>
      <c r="T57" s="408"/>
      <c r="U57" s="408"/>
      <c r="V57" s="408"/>
      <c r="W57" s="408"/>
      <c r="X57" s="164"/>
      <c r="Y57" s="162"/>
      <c r="Z57" s="505"/>
      <c r="AA57" s="437"/>
      <c r="AB57" s="480"/>
      <c r="AC57" s="481"/>
      <c r="AD57" s="484"/>
      <c r="AE57" s="485"/>
      <c r="AF57" s="465"/>
      <c r="AG57" s="466"/>
      <c r="AH57" s="472"/>
      <c r="AI57" s="473"/>
      <c r="AJ57" s="472"/>
      <c r="AK57" s="473"/>
      <c r="AL57" s="309"/>
      <c r="AM57" s="162"/>
      <c r="AN57" s="162"/>
      <c r="AO57" s="162"/>
      <c r="AP57" s="162"/>
      <c r="AQ57" s="162"/>
      <c r="AR57" s="162"/>
      <c r="BE57" s="162"/>
      <c r="BF57" s="162"/>
      <c r="BG57" s="163"/>
      <c r="BM57" s="169" t="s">
        <v>113</v>
      </c>
      <c r="BN57" s="169" t="s">
        <v>75</v>
      </c>
      <c r="BO57" s="169" t="s">
        <v>75</v>
      </c>
      <c r="BP57" s="169" t="s">
        <v>74</v>
      </c>
      <c r="BQ57" s="169" t="s">
        <v>74</v>
      </c>
      <c r="BR57" s="169"/>
      <c r="BS57" s="169" t="s">
        <v>74</v>
      </c>
      <c r="BT57" s="169"/>
    </row>
    <row r="58" spans="1:79" ht="14.45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73"/>
      <c r="K58" s="174"/>
      <c r="L58" s="174"/>
      <c r="M58" s="174"/>
      <c r="N58" s="174"/>
      <c r="O58" s="174"/>
      <c r="P58" s="175"/>
      <c r="Q58" s="162"/>
      <c r="R58" s="408" t="s">
        <v>772</v>
      </c>
      <c r="S58" s="408"/>
      <c r="T58" s="408"/>
      <c r="U58" s="408"/>
      <c r="V58" s="408"/>
      <c r="W58" s="408"/>
      <c r="X58" s="164"/>
      <c r="Y58" s="162"/>
      <c r="Z58" s="505"/>
      <c r="AA58" s="437">
        <v>4</v>
      </c>
      <c r="AB58" s="482" t="str">
        <f>IF(AND(AB$51=$H$69,$AA$58=$F$69),"R5","")</f>
        <v/>
      </c>
      <c r="AC58" s="483"/>
      <c r="AD58" s="463" t="str">
        <f>IF(AND(AD$51=$H$69,$AA$58=$F$69),"R5","")</f>
        <v/>
      </c>
      <c r="AE58" s="464"/>
      <c r="AF58" s="463" t="str">
        <f>IF(AND(AF$51=$H$69,$AA$58=$F$69),"R5","")</f>
        <v/>
      </c>
      <c r="AG58" s="464"/>
      <c r="AH58" s="470" t="str">
        <f>IF(AND(AH$51=$H$69,$AA$58=$F$69),"R5","")</f>
        <v/>
      </c>
      <c r="AI58" s="471"/>
      <c r="AJ58" s="470" t="str">
        <f>IF(AND(AJ$51=$H$69,$AA$58=$F$69),"R5","")</f>
        <v/>
      </c>
      <c r="AK58" s="471"/>
      <c r="AL58" s="309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3"/>
    </row>
    <row r="59" spans="1:79" ht="14.45" customHeigh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505"/>
      <c r="AA59" s="437"/>
      <c r="AB59" s="484"/>
      <c r="AC59" s="485"/>
      <c r="AD59" s="465"/>
      <c r="AE59" s="466"/>
      <c r="AF59" s="465"/>
      <c r="AG59" s="466"/>
      <c r="AH59" s="472"/>
      <c r="AI59" s="473"/>
      <c r="AJ59" s="472"/>
      <c r="AK59" s="473"/>
      <c r="AL59" s="309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3"/>
    </row>
    <row r="60" spans="1:79" ht="15.75" customHeight="1">
      <c r="A60" s="502" t="s">
        <v>306</v>
      </c>
      <c r="B60" s="503"/>
      <c r="C60" s="503"/>
      <c r="D60" s="503"/>
      <c r="E60" s="503"/>
      <c r="F60" s="503"/>
      <c r="G60" s="503"/>
      <c r="H60" s="503"/>
      <c r="I60" s="467" t="str">
        <f>IF($AK$13=1,"De click para determinar el impacto__","")</f>
        <v/>
      </c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13"/>
      <c r="V60" s="13"/>
      <c r="W60" s="13"/>
      <c r="X60" s="13"/>
      <c r="Y60" s="162"/>
      <c r="Z60" s="505"/>
      <c r="AA60" s="437">
        <v>5</v>
      </c>
      <c r="AB60" s="463" t="str">
        <f>IF(AND(AB$51=$H$69,$AA$60=$F$69),"R5","")</f>
        <v/>
      </c>
      <c r="AC60" s="464"/>
      <c r="AD60" s="463" t="str">
        <f>IF(AND(AD$51=$H$69,$AA$60=$F$69),"R5","")</f>
        <v/>
      </c>
      <c r="AE60" s="464"/>
      <c r="AF60" s="470" t="str">
        <f>IF(AND(AF$51=$H$69,$AA$60=$F$69),"R5","")</f>
        <v/>
      </c>
      <c r="AG60" s="471"/>
      <c r="AH60" s="470" t="str">
        <f>IF(AND(AH$51=$H$69,$AA$60=$F$69),"R5","")</f>
        <v/>
      </c>
      <c r="AI60" s="471"/>
      <c r="AJ60" s="470" t="str">
        <f>IF(AND(AJ$51=$H$69,$AA$60=$F$69),"R5","")</f>
        <v/>
      </c>
      <c r="AK60" s="471"/>
      <c r="AL60" s="309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3"/>
    </row>
    <row r="61" spans="1:79" ht="15.75" customHeight="1">
      <c r="A61" s="161"/>
      <c r="B61" s="162"/>
      <c r="C61" s="162"/>
      <c r="D61" s="162"/>
      <c r="E61" s="162"/>
      <c r="F61" s="162"/>
      <c r="G61" s="162"/>
      <c r="H61" s="162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162"/>
      <c r="Z61" s="506"/>
      <c r="AA61" s="437"/>
      <c r="AB61" s="465"/>
      <c r="AC61" s="466"/>
      <c r="AD61" s="465"/>
      <c r="AE61" s="466"/>
      <c r="AF61" s="472"/>
      <c r="AG61" s="473"/>
      <c r="AH61" s="472"/>
      <c r="AI61" s="473"/>
      <c r="AJ61" s="472"/>
      <c r="AK61" s="473"/>
      <c r="AL61" s="309"/>
      <c r="AM61" s="162"/>
      <c r="AN61" s="162"/>
      <c r="AO61" s="162"/>
      <c r="AP61" s="162"/>
      <c r="AQ61" s="162"/>
      <c r="AR61" s="162"/>
      <c r="AS61" s="164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3"/>
    </row>
    <row r="62" spans="1:79" ht="1.5" customHeight="1">
      <c r="A62" s="161"/>
      <c r="B62" s="162"/>
      <c r="C62" s="162"/>
      <c r="D62" s="162"/>
      <c r="E62" s="162"/>
      <c r="F62" s="162"/>
      <c r="G62" s="162"/>
      <c r="H62" s="162"/>
      <c r="I62" s="144"/>
      <c r="J62" s="144"/>
      <c r="K62" s="144"/>
      <c r="L62" s="144"/>
      <c r="M62" s="144"/>
      <c r="N62" s="144"/>
      <c r="O62" s="144"/>
      <c r="P62" s="144"/>
      <c r="Q62" s="177"/>
      <c r="R62" s="462"/>
      <c r="S62" s="462"/>
      <c r="T62" s="462"/>
      <c r="U62" s="462"/>
      <c r="V62" s="462"/>
      <c r="W62" s="462"/>
      <c r="X62" s="164"/>
      <c r="Y62" s="162"/>
      <c r="Z62" s="178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3"/>
    </row>
    <row r="63" spans="1:79" ht="6" customHeight="1">
      <c r="A63" s="161"/>
      <c r="B63" s="162"/>
      <c r="C63" s="162"/>
      <c r="D63" s="162"/>
      <c r="E63" s="162"/>
      <c r="F63" s="162"/>
      <c r="G63" s="162"/>
      <c r="H63" s="162"/>
      <c r="I63" s="144"/>
      <c r="J63" s="144"/>
      <c r="K63" s="144"/>
      <c r="L63" s="144"/>
      <c r="M63" s="144"/>
      <c r="N63" s="144"/>
      <c r="O63" s="144"/>
      <c r="P63" s="144"/>
      <c r="Q63" s="177"/>
      <c r="R63" s="351"/>
      <c r="S63" s="351"/>
      <c r="T63" s="351"/>
      <c r="U63" s="351"/>
      <c r="V63" s="351"/>
      <c r="W63" s="351"/>
      <c r="X63" s="164"/>
      <c r="Y63" s="162"/>
      <c r="Z63" s="178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3"/>
    </row>
    <row r="64" spans="1:79" ht="13.5" customHeight="1">
      <c r="A64" s="161"/>
      <c r="B64" s="162"/>
      <c r="C64" s="162"/>
      <c r="D64" s="468" t="s">
        <v>445</v>
      </c>
      <c r="E64" s="468"/>
      <c r="F64" s="468"/>
      <c r="G64" s="468"/>
      <c r="H64" s="468"/>
      <c r="I64" s="468"/>
      <c r="J64" s="144"/>
      <c r="K64" s="144"/>
      <c r="L64" s="144"/>
      <c r="M64" s="144"/>
      <c r="N64" s="144"/>
      <c r="O64" s="144"/>
      <c r="P64" s="144"/>
      <c r="Q64" s="177"/>
      <c r="R64" s="351"/>
      <c r="S64" s="351"/>
      <c r="T64" s="351"/>
      <c r="U64" s="351"/>
      <c r="V64" s="351"/>
      <c r="W64" s="351"/>
      <c r="X64" s="164"/>
      <c r="Y64" s="162"/>
      <c r="Z64" s="178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3"/>
    </row>
    <row r="65" spans="1:72" ht="14.45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80"/>
      <c r="K65" s="181"/>
      <c r="L65" s="181"/>
      <c r="M65" s="181"/>
      <c r="N65" s="181"/>
      <c r="O65" s="181"/>
      <c r="P65" s="182"/>
      <c r="Q65" s="164"/>
      <c r="R65" s="458"/>
      <c r="S65" s="458"/>
      <c r="T65" s="458"/>
      <c r="U65" s="458"/>
      <c r="V65" s="458"/>
      <c r="W65" s="458"/>
      <c r="X65" s="164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3"/>
    </row>
    <row r="66" spans="1:72" ht="14.45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459" t="str">
        <f>IF(AK13=1,Enc_Imp_Corrupción!H25,BO50)</f>
        <v/>
      </c>
      <c r="K66" s="460"/>
      <c r="L66" s="460"/>
      <c r="M66" s="460"/>
      <c r="N66" s="460"/>
      <c r="O66" s="460"/>
      <c r="P66" s="461"/>
      <c r="Q66" s="162"/>
      <c r="R66" s="458"/>
      <c r="S66" s="458"/>
      <c r="T66" s="458"/>
      <c r="U66" s="458"/>
      <c r="V66" s="458"/>
      <c r="W66" s="458"/>
      <c r="X66" s="162"/>
      <c r="Y66" s="162"/>
      <c r="Z66" s="183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3"/>
    </row>
    <row r="67" spans="1:72">
      <c r="A67" s="161"/>
      <c r="B67" s="162"/>
      <c r="C67" s="162"/>
      <c r="D67" s="162"/>
      <c r="E67" s="145"/>
      <c r="F67" s="145"/>
      <c r="G67" s="145"/>
      <c r="H67" s="145"/>
      <c r="I67" s="162"/>
      <c r="J67" s="184"/>
      <c r="K67" s="179"/>
      <c r="L67" s="179"/>
      <c r="M67" s="179"/>
      <c r="N67" s="179"/>
      <c r="O67" s="179"/>
      <c r="P67" s="185"/>
      <c r="Q67" s="162"/>
      <c r="R67" s="458"/>
      <c r="S67" s="458"/>
      <c r="T67" s="458"/>
      <c r="U67" s="458"/>
      <c r="V67" s="458"/>
      <c r="W67" s="458"/>
      <c r="X67" s="162"/>
      <c r="Y67" s="162"/>
      <c r="Z67" s="183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3"/>
    </row>
    <row r="68" spans="1:72">
      <c r="A68" s="161"/>
      <c r="B68" s="162"/>
      <c r="C68" s="162"/>
      <c r="D68" s="162"/>
      <c r="E68" s="162"/>
      <c r="F68" s="516" t="s">
        <v>65</v>
      </c>
      <c r="G68" s="516"/>
      <c r="H68" s="516" t="s">
        <v>66</v>
      </c>
      <c r="I68" s="516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83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3"/>
    </row>
    <row r="69" spans="1:72">
      <c r="A69" s="161"/>
      <c r="B69" s="162"/>
      <c r="C69" s="162"/>
      <c r="D69" s="162"/>
      <c r="E69" s="162"/>
      <c r="F69" s="280" t="str">
        <f>BN49</f>
        <v/>
      </c>
      <c r="G69" s="280"/>
      <c r="H69" s="280" t="str">
        <f>BN50</f>
        <v/>
      </c>
      <c r="I69" s="280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83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3"/>
    </row>
    <row r="70" spans="1:72" ht="15.75" thickBot="1">
      <c r="A70" s="161"/>
      <c r="B70" s="162"/>
      <c r="C70" s="162"/>
      <c r="D70" s="162"/>
      <c r="E70" s="162"/>
      <c r="F70" s="164"/>
      <c r="G70" s="164"/>
      <c r="H70" s="164"/>
      <c r="I70" s="164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83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3"/>
    </row>
    <row r="71" spans="1:72" ht="32.450000000000003" customHeight="1" thickBot="1">
      <c r="A71" s="389" t="s">
        <v>791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1"/>
      <c r="BN71" s="168"/>
      <c r="BO71" s="168"/>
      <c r="BP71" s="168"/>
      <c r="BQ71" s="168"/>
      <c r="BR71" s="168"/>
      <c r="BS71" s="168"/>
      <c r="BT71" s="168"/>
    </row>
    <row r="72" spans="1:72">
      <c r="A72" s="161"/>
      <c r="B72" s="162"/>
      <c r="C72" s="162"/>
      <c r="D72" s="162"/>
      <c r="E72" s="162"/>
      <c r="F72" s="164"/>
      <c r="G72" s="164"/>
      <c r="H72" s="164"/>
      <c r="I72" s="164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83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3"/>
    </row>
    <row r="73" spans="1:72">
      <c r="A73" s="161"/>
      <c r="B73" s="162"/>
      <c r="C73" s="162"/>
      <c r="D73" s="162"/>
      <c r="E73" s="162"/>
      <c r="F73" s="164"/>
      <c r="G73" s="164"/>
      <c r="H73" s="164"/>
      <c r="I73" s="164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83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3"/>
    </row>
    <row r="74" spans="1:72">
      <c r="A74" s="161"/>
      <c r="B74" s="162"/>
      <c r="C74" s="162"/>
      <c r="D74" s="180"/>
      <c r="E74" s="181"/>
      <c r="F74" s="181"/>
      <c r="G74" s="181"/>
      <c r="H74" s="181"/>
      <c r="I74" s="181"/>
      <c r="J74" s="181"/>
      <c r="K74" s="181"/>
      <c r="L74" s="181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2"/>
      <c r="BE74" s="162"/>
      <c r="BF74" s="162"/>
      <c r="BG74" s="163"/>
    </row>
    <row r="75" spans="1:72" ht="14.45" customHeight="1">
      <c r="A75" s="161"/>
      <c r="B75" s="162"/>
      <c r="C75" s="162"/>
      <c r="D75" s="170"/>
      <c r="E75" s="162"/>
      <c r="F75" s="162"/>
      <c r="G75" s="162"/>
      <c r="H75" s="162"/>
      <c r="I75" s="162"/>
      <c r="J75" s="162"/>
      <c r="K75" s="162"/>
      <c r="L75" s="162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200"/>
      <c r="BE75" s="162"/>
      <c r="BF75" s="162"/>
      <c r="BG75" s="163"/>
    </row>
    <row r="76" spans="1:72" ht="22.5" customHeight="1">
      <c r="A76" s="161"/>
      <c r="B76" s="162"/>
      <c r="C76" s="162"/>
      <c r="D76" s="170"/>
      <c r="E76" s="162"/>
      <c r="F76" s="162"/>
      <c r="G76" s="162"/>
      <c r="H76" s="162"/>
      <c r="I76" s="162"/>
      <c r="J76" s="533" t="s">
        <v>771</v>
      </c>
      <c r="K76" s="533"/>
      <c r="L76" s="533"/>
      <c r="M76" s="533"/>
      <c r="N76" s="533"/>
      <c r="O76" s="533"/>
      <c r="P76" s="533"/>
      <c r="Q76" s="533"/>
      <c r="R76" s="533"/>
      <c r="S76" s="162"/>
      <c r="T76" s="162"/>
      <c r="U76" s="162"/>
      <c r="V76" s="162"/>
      <c r="W76" s="534"/>
      <c r="X76" s="535"/>
      <c r="Y76" s="535"/>
      <c r="Z76" s="535"/>
      <c r="AA76" s="535"/>
      <c r="AB76" s="535"/>
      <c r="AC76" s="535"/>
      <c r="AD76" s="535"/>
      <c r="AE76" s="535"/>
      <c r="AF76" s="536"/>
      <c r="AG76" s="164"/>
      <c r="AH76" s="164"/>
      <c r="AI76" s="164"/>
      <c r="AJ76" s="151"/>
      <c r="AK76" s="164"/>
      <c r="AL76" s="164"/>
      <c r="AM76" s="164"/>
      <c r="AN76" s="164"/>
      <c r="AO76" s="164"/>
      <c r="AP76" s="164"/>
      <c r="AQ76" s="164"/>
      <c r="AR76" s="164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200"/>
      <c r="BE76" s="162"/>
      <c r="BF76" s="162"/>
      <c r="BG76" s="163"/>
    </row>
    <row r="77" spans="1:72">
      <c r="A77" s="161"/>
      <c r="B77" s="162"/>
      <c r="C77" s="162"/>
      <c r="D77" s="170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4"/>
      <c r="S77" s="164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200"/>
      <c r="BE77" s="162"/>
      <c r="BF77" s="162"/>
      <c r="BG77" s="163"/>
    </row>
    <row r="78" spans="1:72">
      <c r="A78" s="161"/>
      <c r="B78" s="162"/>
      <c r="C78" s="162"/>
      <c r="D78" s="170"/>
      <c r="E78" s="162"/>
      <c r="F78" s="162"/>
      <c r="G78" s="162"/>
      <c r="H78" s="162"/>
      <c r="I78" s="162"/>
      <c r="J78" s="162"/>
      <c r="K78" s="162"/>
      <c r="L78" s="162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4"/>
      <c r="AO78" s="164"/>
      <c r="AP78" s="164"/>
      <c r="AQ78" s="164"/>
      <c r="AR78" s="164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200"/>
      <c r="BE78" s="162"/>
      <c r="BF78" s="162"/>
      <c r="BG78" s="163"/>
    </row>
    <row r="79" spans="1:72" ht="19.899999999999999" customHeight="1">
      <c r="A79" s="161"/>
      <c r="B79" s="162"/>
      <c r="C79" s="162"/>
      <c r="D79" s="184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85"/>
      <c r="BE79" s="162"/>
      <c r="BF79" s="162"/>
      <c r="BG79" s="163"/>
    </row>
    <row r="80" spans="1:72">
      <c r="A80" s="161"/>
      <c r="B80" s="162"/>
      <c r="C80" s="162"/>
      <c r="D80" s="162"/>
      <c r="E80" s="162"/>
      <c r="F80" s="164"/>
      <c r="G80" s="164"/>
      <c r="H80" s="164"/>
      <c r="I80" s="164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83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3"/>
    </row>
    <row r="81" spans="1:83" ht="15.75" thickBot="1">
      <c r="A81" s="186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8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9"/>
    </row>
    <row r="82" spans="1:83" ht="32.450000000000003" customHeight="1" thickBot="1">
      <c r="A82" s="389" t="s">
        <v>726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1"/>
      <c r="BN82" s="168"/>
      <c r="BO82" s="168"/>
      <c r="BP82" s="168"/>
      <c r="BQ82" s="168"/>
      <c r="BR82" s="168"/>
      <c r="BS82" s="168"/>
      <c r="BT82" s="168"/>
    </row>
    <row r="83" spans="1:83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83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3"/>
    </row>
    <row r="84" spans="1:83" s="287" customFormat="1" ht="246.75" customHeight="1">
      <c r="A84" s="281"/>
      <c r="B84" s="452" t="s">
        <v>764</v>
      </c>
      <c r="C84" s="453"/>
      <c r="D84" s="453"/>
      <c r="E84" s="453"/>
      <c r="F84" s="453"/>
      <c r="G84" s="453"/>
      <c r="H84" s="453"/>
      <c r="I84" s="454"/>
      <c r="J84" s="455" t="s">
        <v>779</v>
      </c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7"/>
      <c r="X84" s="439" t="s">
        <v>840</v>
      </c>
      <c r="Y84" s="439"/>
      <c r="Z84" s="439" t="s">
        <v>715</v>
      </c>
      <c r="AA84" s="439"/>
      <c r="AB84" s="439" t="s">
        <v>716</v>
      </c>
      <c r="AC84" s="439"/>
      <c r="AD84" s="439" t="s">
        <v>717</v>
      </c>
      <c r="AE84" s="439"/>
      <c r="AF84" s="439" t="s">
        <v>718</v>
      </c>
      <c r="AG84" s="439"/>
      <c r="AH84" s="439" t="s">
        <v>719</v>
      </c>
      <c r="AI84" s="439"/>
      <c r="AJ84" s="393" t="s">
        <v>720</v>
      </c>
      <c r="AK84" s="393"/>
      <c r="AL84" s="341" t="s">
        <v>724</v>
      </c>
      <c r="AM84" s="282" t="s">
        <v>721</v>
      </c>
      <c r="AN84" s="341" t="s">
        <v>795</v>
      </c>
      <c r="AO84" s="282" t="s">
        <v>725</v>
      </c>
      <c r="AP84" s="282" t="s">
        <v>783</v>
      </c>
      <c r="AQ84" s="282" t="s">
        <v>780</v>
      </c>
      <c r="AR84" s="285"/>
      <c r="AS84" s="285"/>
      <c r="AT84" s="285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5"/>
      <c r="BF84" s="285"/>
      <c r="BG84" s="286"/>
      <c r="BK84" s="263" t="s">
        <v>755</v>
      </c>
      <c r="BL84" s="263" t="s">
        <v>232</v>
      </c>
      <c r="BM84" s="263" t="s">
        <v>232</v>
      </c>
      <c r="BN84" s="263" t="s">
        <v>756</v>
      </c>
      <c r="BO84" s="263" t="s">
        <v>757</v>
      </c>
      <c r="BP84" s="263" t="s">
        <v>758</v>
      </c>
      <c r="BQ84" s="263" t="s">
        <v>759</v>
      </c>
      <c r="BR84" s="263" t="s">
        <v>724</v>
      </c>
      <c r="BS84" s="264" t="s">
        <v>761</v>
      </c>
      <c r="BT84" s="264" t="s">
        <v>721</v>
      </c>
      <c r="BU84" s="263" t="s">
        <v>760</v>
      </c>
      <c r="BV84" s="263" t="s">
        <v>762</v>
      </c>
      <c r="BW84" s="263" t="s">
        <v>762</v>
      </c>
      <c r="BX84" s="263" t="s">
        <v>784</v>
      </c>
      <c r="BY84" s="285"/>
      <c r="BZ84" s="262"/>
      <c r="CA84" s="285"/>
      <c r="CB84" s="262"/>
      <c r="CC84" s="285"/>
      <c r="CD84" s="262"/>
      <c r="CE84" s="262"/>
    </row>
    <row r="85" spans="1:83" ht="24.95" customHeight="1">
      <c r="A85" s="161"/>
      <c r="B85" s="392">
        <v>1</v>
      </c>
      <c r="C85" s="395" t="s">
        <v>464</v>
      </c>
      <c r="D85" s="396"/>
      <c r="E85" s="396"/>
      <c r="F85" s="397"/>
      <c r="G85" s="397"/>
      <c r="H85" s="397"/>
      <c r="I85" s="398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86" t="str">
        <f>IF(J85&lt;&gt;"",BT85,"")</f>
        <v/>
      </c>
      <c r="AN85" s="394"/>
      <c r="AO85" s="386" t="str">
        <f>BU85</f>
        <v/>
      </c>
      <c r="AP85" s="386" t="str">
        <f>BW85</f>
        <v/>
      </c>
      <c r="AQ85" s="386" t="str">
        <f>(IF(COUNTA(J85:S96)&lt;&gt;0,CONCATENATE(IF(AND(BV90&gt;=90,BV90&lt;=100),Datos!AR2,IF(AND(BV90&gt;=50,BV90&lt;=89),Datos!AR3,IF(BV90&lt;50,Datos!AR4,"")))," (",BV90,")",),""))</f>
        <v/>
      </c>
      <c r="AR85" s="162"/>
      <c r="AS85" s="162"/>
      <c r="AT85" s="162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162"/>
      <c r="BF85" s="162"/>
      <c r="BG85" s="163"/>
      <c r="BK85" s="261">
        <f>IF(X85=Datos!$AJ$2,10,0)</f>
        <v>0</v>
      </c>
      <c r="BL85" s="261">
        <f>IF(Z85=Datos!$AK$2,10,0)</f>
        <v>0</v>
      </c>
      <c r="BM85" s="261">
        <f>IF(AB85=Datos!$AL$2,10,0)</f>
        <v>0</v>
      </c>
      <c r="BN85" s="261">
        <f>IF(AD85=Datos!AM$2,15,0)</f>
        <v>0</v>
      </c>
      <c r="BO85" s="265">
        <f>IF($AF85=Datos!$AN$2,15,IF($AF85=Datos!$AN$3,10,0))</f>
        <v>0</v>
      </c>
      <c r="BP85" s="261">
        <f>IF(AH85=Datos!AO$2,15,0)</f>
        <v>0</v>
      </c>
      <c r="BQ85" s="261">
        <f>IF(AJ85=Datos!$AP$2,15,0)</f>
        <v>0</v>
      </c>
      <c r="BR85" s="265">
        <f>IF($AL85=Datos!$AQ$2,10,IF($AL85=Datos!$AQ$3,5,0))</f>
        <v>0</v>
      </c>
      <c r="BS85" s="261">
        <f>SUM(BK85:BR85)</f>
        <v>0</v>
      </c>
      <c r="BT85" s="261" t="str">
        <f>IF(J85&lt;&gt;"",IF(BS85&gt;=90,Datos!AR$2,IF(AND(BS85&gt;=80,BS85&lt;=89),Datos!AR$3,Datos!AR$4)),"")</f>
        <v/>
      </c>
      <c r="BU85" s="261" t="str">
        <f>IF(AN85&lt;&gt;"",VLOOKUP(AN85,Datos!AV:AW,2,0),"")</f>
        <v/>
      </c>
      <c r="BV85" s="301" t="str">
        <f>IF(AND(BU85&lt;&gt;"",BT85&lt;&gt;""),INDEX($BN$91:$BQ$94,MATCH(BT85,$BN$91:$BN$94,0),MATCH(BU85,$BN$91:$BQ$91,0)),"")</f>
        <v/>
      </c>
      <c r="BW85" s="169" t="str">
        <f>IF(BV85=100,"Fuerte",IF(BV85=50,"Moderado",IF(BV85=0,"Débil","")))</f>
        <v/>
      </c>
      <c r="BX85" s="383" t="str">
        <f>IF(COUNTA(J85:S96)&lt;&gt;0,IF(AND(BV90&gt;=90,BV90&lt;=100),Datos!AR2,IF(AND(BV90&gt;49,BV90&lt;90),Datos!AR3,IF(BV90&lt;50,Datos!AR4,""))),"sin controles")</f>
        <v>sin controles</v>
      </c>
    </row>
    <row r="86" spans="1:83" ht="24.95" customHeight="1">
      <c r="A86" s="161"/>
      <c r="B86" s="392"/>
      <c r="C86" s="395" t="s">
        <v>465</v>
      </c>
      <c r="D86" s="396"/>
      <c r="E86" s="396"/>
      <c r="F86" s="397"/>
      <c r="G86" s="397"/>
      <c r="H86" s="397"/>
      <c r="I86" s="398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87"/>
      <c r="AN86" s="394"/>
      <c r="AO86" s="387"/>
      <c r="AP86" s="387"/>
      <c r="AQ86" s="387"/>
      <c r="AR86" s="162"/>
      <c r="AS86" s="162"/>
      <c r="AT86" s="162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162"/>
      <c r="BF86" s="162"/>
      <c r="BG86" s="163"/>
      <c r="BK86" s="261">
        <f>IF(X88=Datos!$AJ$2,10,0)</f>
        <v>0</v>
      </c>
      <c r="BL86" s="169">
        <f>IF(Z88=Datos!$AK$2,10,0)</f>
        <v>0</v>
      </c>
      <c r="BM86" s="169">
        <f>IF(AB88=Datos!$AL$2,10,0)</f>
        <v>0</v>
      </c>
      <c r="BN86" s="169">
        <f>IF(AD88=Datos!AM$2,15,0)</f>
        <v>0</v>
      </c>
      <c r="BO86" s="265">
        <f>IF($AF88=Datos!$AN$2,15,IF($AF88=Datos!$AN$3,10,0))</f>
        <v>0</v>
      </c>
      <c r="BP86" s="169">
        <f>IF(AH88=Datos!AO$2,15,0)</f>
        <v>0</v>
      </c>
      <c r="BQ86" s="169">
        <f>IF(AJ88=Datos!$AP$2,15,0)</f>
        <v>0</v>
      </c>
      <c r="BR86" s="265">
        <f>IF($AL88=Datos!$AQ$2,10,IF($AL88=Datos!$AQ$3,5,0))</f>
        <v>0</v>
      </c>
      <c r="BS86" s="261">
        <f>SUM(BK86:BR86)</f>
        <v>0</v>
      </c>
      <c r="BT86" s="261" t="str">
        <f>IF(J88&lt;&gt;"",IF(BS86&gt;=90,Datos!AR$2,IF(AND(BS86&gt;=80,BS86&lt;=89),Datos!AR$3,Datos!AR$4)),"")</f>
        <v/>
      </c>
      <c r="BU86" s="261" t="str">
        <f>IF(AN88&lt;&gt;"",VLOOKUP(AN88,Datos!AV:AW,2,0),"")</f>
        <v/>
      </c>
      <c r="BV86" s="301" t="str">
        <f t="shared" ref="BV86:BV88" si="0">IF(AND(BU86&lt;&gt;"",BT86&lt;&gt;""),INDEX($BN$91:$BQ$94,MATCH(BT86,$BN$91:$BN$94,0),MATCH(BU86,$BN$91:$BQ$91,0)),"")</f>
        <v/>
      </c>
      <c r="BW86" s="169" t="str">
        <f t="shared" ref="BW86:BW88" si="1">IF(BV86=100,"Fuerte",IF(BV86=50,"Moderado",IF(BV86=0,"Débil","")))</f>
        <v/>
      </c>
      <c r="BX86" s="384"/>
    </row>
    <row r="87" spans="1:83" ht="24.95" customHeight="1">
      <c r="A87" s="161"/>
      <c r="B87" s="392"/>
      <c r="C87" s="395" t="s">
        <v>466</v>
      </c>
      <c r="D87" s="396"/>
      <c r="E87" s="396"/>
      <c r="F87" s="397"/>
      <c r="G87" s="397"/>
      <c r="H87" s="397"/>
      <c r="I87" s="398"/>
      <c r="J87" s="421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3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88"/>
      <c r="AN87" s="394"/>
      <c r="AO87" s="388"/>
      <c r="AP87" s="388"/>
      <c r="AQ87" s="387"/>
      <c r="AR87" s="162"/>
      <c r="AS87" s="162"/>
      <c r="AT87" s="162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162"/>
      <c r="BF87" s="162"/>
      <c r="BG87" s="163"/>
      <c r="BK87" s="261">
        <f>IF(X91=Datos!$AJ$2,10,0)</f>
        <v>0</v>
      </c>
      <c r="BL87" s="169">
        <f>IF(Z91=Datos!$AK$2,10,0)</f>
        <v>0</v>
      </c>
      <c r="BM87" s="169">
        <f>IF(AB91=Datos!$AL$2,10,0)</f>
        <v>0</v>
      </c>
      <c r="BN87" s="169">
        <f>IF(AD91=Datos!AM$2,15,0)</f>
        <v>0</v>
      </c>
      <c r="BO87" s="265">
        <f>IF($AF91=Datos!$AN$2,15,IF($AF91=Datos!$AN$3,10,0))</f>
        <v>0</v>
      </c>
      <c r="BP87" s="169">
        <f>IF(AH91=Datos!AO$2,15,0)</f>
        <v>0</v>
      </c>
      <c r="BQ87" s="169">
        <f>IF(AJ91=Datos!$AP$2,15,0)</f>
        <v>0</v>
      </c>
      <c r="BR87" s="265">
        <f>IF($AL91=Datos!$AQ$2,10,IF($AL91=Datos!$AQ$3,5,0))</f>
        <v>0</v>
      </c>
      <c r="BS87" s="261">
        <f>SUM(BK87:BR87)</f>
        <v>0</v>
      </c>
      <c r="BT87" s="261" t="str">
        <f>IF(J91&lt;&gt;"",IF(BS87&gt;=90,Datos!AR$2,IF(AND(BS87&gt;=80,BS87&lt;=89),Datos!AR$3,Datos!AR$4)),"")</f>
        <v/>
      </c>
      <c r="BU87" s="261" t="str">
        <f>IF(AN91&lt;&gt;"",VLOOKUP(AN91,Datos!AV:AW,2,0),"")</f>
        <v/>
      </c>
      <c r="BV87" s="301" t="str">
        <f t="shared" si="0"/>
        <v/>
      </c>
      <c r="BW87" s="169" t="str">
        <f t="shared" si="1"/>
        <v/>
      </c>
      <c r="BX87" s="384"/>
    </row>
    <row r="88" spans="1:83" ht="24.95" customHeight="1">
      <c r="A88" s="161"/>
      <c r="B88" s="392">
        <v>2</v>
      </c>
      <c r="C88" s="395" t="s">
        <v>464</v>
      </c>
      <c r="D88" s="396"/>
      <c r="E88" s="396"/>
      <c r="F88" s="397"/>
      <c r="G88" s="397"/>
      <c r="H88" s="397"/>
      <c r="I88" s="398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86" t="str">
        <f>IF(J88&lt;&gt;"",BT86,"")</f>
        <v/>
      </c>
      <c r="AN88" s="394"/>
      <c r="AO88" s="386" t="str">
        <f>BU86</f>
        <v/>
      </c>
      <c r="AP88" s="386" t="str">
        <f>BW86</f>
        <v/>
      </c>
      <c r="AQ88" s="387"/>
      <c r="AR88" s="162"/>
      <c r="AS88" s="162"/>
      <c r="AT88" s="162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162"/>
      <c r="BF88" s="162"/>
      <c r="BG88" s="163"/>
      <c r="BK88" s="261">
        <f>IF(X94=Datos!$AJ$2,10,0)</f>
        <v>0</v>
      </c>
      <c r="BL88" s="169">
        <f>IF(Z94=Datos!$AK$2,10,0)</f>
        <v>0</v>
      </c>
      <c r="BM88" s="169">
        <f>IF(AB94=Datos!$AL$2,10,0)</f>
        <v>0</v>
      </c>
      <c r="BN88" s="169">
        <f>IF(AD94=Datos!AM$2,15,0)</f>
        <v>0</v>
      </c>
      <c r="BO88" s="265">
        <f>IF($AF94=Datos!$AN$2,15,IF($AF94=Datos!$AN$3,10,0))</f>
        <v>0</v>
      </c>
      <c r="BP88" s="169">
        <f>IF(AH94=Datos!AO$2,15,0)</f>
        <v>0</v>
      </c>
      <c r="BQ88" s="169">
        <f>IF(AJ94=Datos!$AP$2,15,0)</f>
        <v>0</v>
      </c>
      <c r="BR88" s="265">
        <f>IF($AL94=Datos!$AQ$2,10,IF($AL94=Datos!$AQ$3,5,0))</f>
        <v>0</v>
      </c>
      <c r="BS88" s="261">
        <f>SUM(BK88:BR88)</f>
        <v>0</v>
      </c>
      <c r="BT88" s="261" t="str">
        <f>IF(J94&lt;&gt;"",IF(BS88&gt;=90,Datos!AR$2,IF(AND(BS88&gt;=80,BS88&lt;=89),Datos!AR$3,Datos!AR$4)),"")</f>
        <v/>
      </c>
      <c r="BU88" s="261" t="str">
        <f>IF(AN94&lt;&gt;"",VLOOKUP(AN94,Datos!AV:AW,2,0),"")</f>
        <v/>
      </c>
      <c r="BV88" s="301" t="str">
        <f t="shared" si="0"/>
        <v/>
      </c>
      <c r="BW88" s="169" t="str">
        <f t="shared" si="1"/>
        <v/>
      </c>
      <c r="BX88" s="384"/>
    </row>
    <row r="89" spans="1:83" ht="24.95" customHeight="1">
      <c r="A89" s="161"/>
      <c r="B89" s="392"/>
      <c r="C89" s="395" t="s">
        <v>465</v>
      </c>
      <c r="D89" s="396"/>
      <c r="E89" s="396"/>
      <c r="F89" s="397"/>
      <c r="G89" s="397"/>
      <c r="H89" s="397"/>
      <c r="I89" s="398"/>
      <c r="J89" s="418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20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87"/>
      <c r="AN89" s="394"/>
      <c r="AO89" s="387"/>
      <c r="AP89" s="387"/>
      <c r="AQ89" s="387"/>
      <c r="AR89" s="162"/>
      <c r="AS89" s="162"/>
      <c r="AT89" s="162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162"/>
      <c r="BF89" s="162"/>
      <c r="BG89" s="163"/>
      <c r="BK89" s="169"/>
      <c r="BL89" s="169"/>
      <c r="BM89" s="169"/>
      <c r="BN89" s="169"/>
      <c r="BO89" s="266"/>
      <c r="BP89" s="169"/>
      <c r="BQ89" s="169"/>
      <c r="BR89" s="169"/>
      <c r="BS89" s="169"/>
      <c r="BT89" s="169"/>
      <c r="BU89" s="169"/>
      <c r="BV89" s="169"/>
      <c r="BW89" s="169"/>
      <c r="BX89" s="385"/>
    </row>
    <row r="90" spans="1:83" ht="24.95" customHeight="1">
      <c r="A90" s="161"/>
      <c r="B90" s="392"/>
      <c r="C90" s="395" t="s">
        <v>466</v>
      </c>
      <c r="D90" s="396"/>
      <c r="E90" s="396"/>
      <c r="F90" s="397"/>
      <c r="G90" s="397"/>
      <c r="H90" s="397"/>
      <c r="I90" s="398"/>
      <c r="J90" s="421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3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88"/>
      <c r="AN90" s="394"/>
      <c r="AO90" s="388"/>
      <c r="AP90" s="388"/>
      <c r="AQ90" s="387"/>
      <c r="AR90" s="162"/>
      <c r="AS90" s="162"/>
      <c r="AT90" s="162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162"/>
      <c r="BF90" s="162"/>
      <c r="BG90" s="163"/>
      <c r="BU90" s="169" t="s">
        <v>84</v>
      </c>
      <c r="BV90" s="169">
        <f>ROUND(IF(COUNTA(J85:S96)=0,0,SUM(BV85:BV88)/(COUNTA(J85:S96))),1)</f>
        <v>0</v>
      </c>
    </row>
    <row r="91" spans="1:83" ht="24.95" customHeight="1">
      <c r="A91" s="161"/>
      <c r="B91" s="392">
        <v>3</v>
      </c>
      <c r="C91" s="395" t="s">
        <v>464</v>
      </c>
      <c r="D91" s="396"/>
      <c r="E91" s="396"/>
      <c r="F91" s="397"/>
      <c r="G91" s="397"/>
      <c r="H91" s="397"/>
      <c r="I91" s="398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86" t="str">
        <f>IF(J91&lt;&gt;"",BT87,"")</f>
        <v/>
      </c>
      <c r="AN91" s="394"/>
      <c r="AO91" s="386" t="str">
        <f>BU87</f>
        <v/>
      </c>
      <c r="AP91" s="386" t="str">
        <f>BW87</f>
        <v/>
      </c>
      <c r="AQ91" s="387"/>
      <c r="AR91" s="162"/>
      <c r="AS91" s="162"/>
      <c r="AT91" s="162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162"/>
      <c r="BF91" s="162"/>
      <c r="BG91" s="163"/>
      <c r="BN91" s="169"/>
      <c r="BO91" s="267" t="s">
        <v>722</v>
      </c>
      <c r="BP91" s="267" t="s">
        <v>723</v>
      </c>
      <c r="BQ91" s="267" t="s">
        <v>745</v>
      </c>
      <c r="BR91" s="13"/>
    </row>
    <row r="92" spans="1:83" ht="24.95" customHeight="1">
      <c r="A92" s="161"/>
      <c r="B92" s="392"/>
      <c r="C92" s="395" t="s">
        <v>465</v>
      </c>
      <c r="D92" s="396"/>
      <c r="E92" s="396"/>
      <c r="F92" s="397"/>
      <c r="G92" s="397"/>
      <c r="H92" s="397"/>
      <c r="I92" s="398"/>
      <c r="J92" s="418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20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87"/>
      <c r="AN92" s="394"/>
      <c r="AO92" s="387"/>
      <c r="AP92" s="387"/>
      <c r="AQ92" s="387"/>
      <c r="AR92" s="162"/>
      <c r="AS92" s="162"/>
      <c r="AT92" s="162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162"/>
      <c r="BF92" s="162"/>
      <c r="BG92" s="163"/>
      <c r="BN92" s="267" t="s">
        <v>722</v>
      </c>
      <c r="BO92" s="169">
        <v>100</v>
      </c>
      <c r="BP92" s="169">
        <v>50</v>
      </c>
      <c r="BQ92" s="169">
        <v>0</v>
      </c>
      <c r="BR92" s="162"/>
      <c r="BZ92" s="160" t="s">
        <v>763</v>
      </c>
    </row>
    <row r="93" spans="1:83" ht="24.95" customHeight="1">
      <c r="A93" s="161"/>
      <c r="B93" s="392"/>
      <c r="C93" s="395" t="s">
        <v>466</v>
      </c>
      <c r="D93" s="396"/>
      <c r="E93" s="396"/>
      <c r="F93" s="397"/>
      <c r="G93" s="397"/>
      <c r="H93" s="397"/>
      <c r="I93" s="398"/>
      <c r="J93" s="421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3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88"/>
      <c r="AN93" s="394"/>
      <c r="AO93" s="388"/>
      <c r="AP93" s="388"/>
      <c r="AQ93" s="387"/>
      <c r="AR93" s="162"/>
      <c r="AS93" s="162"/>
      <c r="AT93" s="162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162"/>
      <c r="BF93" s="162"/>
      <c r="BG93" s="163"/>
      <c r="BN93" s="267" t="s">
        <v>723</v>
      </c>
      <c r="BO93" s="169">
        <v>50</v>
      </c>
      <c r="BP93" s="169">
        <v>50</v>
      </c>
      <c r="BQ93" s="169">
        <v>0</v>
      </c>
      <c r="BR93" s="162"/>
    </row>
    <row r="94" spans="1:83" ht="24.95" customHeight="1">
      <c r="A94" s="161"/>
      <c r="B94" s="392">
        <v>4</v>
      </c>
      <c r="C94" s="395" t="s">
        <v>464</v>
      </c>
      <c r="D94" s="396"/>
      <c r="E94" s="396"/>
      <c r="F94" s="397"/>
      <c r="G94" s="397"/>
      <c r="H94" s="397"/>
      <c r="I94" s="398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86" t="str">
        <f>IF(J94&lt;&gt;"",BT88,"")</f>
        <v/>
      </c>
      <c r="AN94" s="394"/>
      <c r="AO94" s="386" t="str">
        <f>BU88</f>
        <v/>
      </c>
      <c r="AP94" s="386" t="str">
        <f>BW88</f>
        <v/>
      </c>
      <c r="AQ94" s="387"/>
      <c r="AR94" s="162"/>
      <c r="AS94" s="162"/>
      <c r="AT94" s="162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162"/>
      <c r="BF94" s="162"/>
      <c r="BG94" s="163"/>
      <c r="BN94" s="267" t="s">
        <v>745</v>
      </c>
      <c r="BO94" s="169">
        <v>0</v>
      </c>
      <c r="BP94" s="169">
        <v>0</v>
      </c>
      <c r="BQ94" s="169">
        <v>0</v>
      </c>
      <c r="BR94" s="162"/>
    </row>
    <row r="95" spans="1:83" ht="24.95" customHeight="1">
      <c r="A95" s="161"/>
      <c r="B95" s="392"/>
      <c r="C95" s="395" t="s">
        <v>465</v>
      </c>
      <c r="D95" s="396"/>
      <c r="E95" s="396"/>
      <c r="F95" s="397"/>
      <c r="G95" s="397"/>
      <c r="H95" s="397"/>
      <c r="I95" s="398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87"/>
      <c r="AN95" s="394"/>
      <c r="AO95" s="387"/>
      <c r="AP95" s="387"/>
      <c r="AQ95" s="387"/>
      <c r="AR95" s="162"/>
      <c r="AS95" s="162"/>
      <c r="AT95" s="162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162"/>
      <c r="BF95" s="162"/>
      <c r="BG95" s="163"/>
    </row>
    <row r="96" spans="1:83" ht="24.95" customHeight="1">
      <c r="A96" s="161"/>
      <c r="B96" s="392"/>
      <c r="C96" s="395" t="s">
        <v>466</v>
      </c>
      <c r="D96" s="396"/>
      <c r="E96" s="396"/>
      <c r="F96" s="397"/>
      <c r="G96" s="397"/>
      <c r="H96" s="397"/>
      <c r="I96" s="398"/>
      <c r="J96" s="421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3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88"/>
      <c r="AN96" s="394"/>
      <c r="AO96" s="388"/>
      <c r="AP96" s="388"/>
      <c r="AQ96" s="388"/>
      <c r="AR96" s="162"/>
      <c r="AS96" s="162"/>
      <c r="AT96" s="162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162"/>
      <c r="BF96" s="162"/>
      <c r="BG96" s="163"/>
    </row>
    <row r="97" spans="1:76" ht="15.75" customHeight="1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3"/>
    </row>
    <row r="98" spans="1:76" s="287" customFormat="1" ht="270.75" customHeight="1">
      <c r="A98" s="281"/>
      <c r="B98" s="452" t="s">
        <v>764</v>
      </c>
      <c r="C98" s="453"/>
      <c r="D98" s="453"/>
      <c r="E98" s="453"/>
      <c r="F98" s="453"/>
      <c r="G98" s="453"/>
      <c r="H98" s="453"/>
      <c r="I98" s="454"/>
      <c r="J98" s="455" t="s">
        <v>797</v>
      </c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7"/>
      <c r="X98" s="439" t="s">
        <v>841</v>
      </c>
      <c r="Y98" s="439"/>
      <c r="Z98" s="439" t="s">
        <v>715</v>
      </c>
      <c r="AA98" s="439"/>
      <c r="AB98" s="439" t="s">
        <v>716</v>
      </c>
      <c r="AC98" s="439"/>
      <c r="AD98" s="439" t="s">
        <v>717</v>
      </c>
      <c r="AE98" s="439"/>
      <c r="AF98" s="439" t="s">
        <v>718</v>
      </c>
      <c r="AG98" s="439"/>
      <c r="AH98" s="439" t="s">
        <v>719</v>
      </c>
      <c r="AI98" s="439"/>
      <c r="AJ98" s="393" t="s">
        <v>720</v>
      </c>
      <c r="AK98" s="393"/>
      <c r="AL98" s="341" t="s">
        <v>724</v>
      </c>
      <c r="AM98" s="282" t="s">
        <v>721</v>
      </c>
      <c r="AN98" s="341" t="s">
        <v>795</v>
      </c>
      <c r="AO98" s="282" t="s">
        <v>725</v>
      </c>
      <c r="AP98" s="282" t="s">
        <v>783</v>
      </c>
      <c r="AQ98" s="282" t="s">
        <v>780</v>
      </c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5"/>
      <c r="BF98" s="285"/>
      <c r="BG98" s="286"/>
      <c r="BK98" s="263" t="s">
        <v>755</v>
      </c>
      <c r="BL98" s="263" t="s">
        <v>232</v>
      </c>
      <c r="BM98" s="263" t="s">
        <v>232</v>
      </c>
      <c r="BN98" s="263" t="s">
        <v>756</v>
      </c>
      <c r="BO98" s="263" t="s">
        <v>757</v>
      </c>
      <c r="BP98" s="263" t="s">
        <v>758</v>
      </c>
      <c r="BQ98" s="263" t="s">
        <v>759</v>
      </c>
      <c r="BR98" s="263" t="s">
        <v>724</v>
      </c>
      <c r="BS98" s="264" t="s">
        <v>761</v>
      </c>
      <c r="BT98" s="264" t="s">
        <v>721</v>
      </c>
      <c r="BU98" s="263" t="s">
        <v>760</v>
      </c>
      <c r="BV98" s="263" t="s">
        <v>762</v>
      </c>
      <c r="BW98" s="263" t="s">
        <v>762</v>
      </c>
      <c r="BX98" s="263" t="s">
        <v>798</v>
      </c>
    </row>
    <row r="99" spans="1:76" ht="24.95" customHeight="1">
      <c r="A99" s="161"/>
      <c r="B99" s="392">
        <v>1</v>
      </c>
      <c r="C99" s="395" t="s">
        <v>464</v>
      </c>
      <c r="D99" s="396"/>
      <c r="E99" s="396"/>
      <c r="F99" s="397"/>
      <c r="G99" s="397"/>
      <c r="H99" s="397"/>
      <c r="I99" s="398"/>
      <c r="J99" s="415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7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4"/>
      <c r="AM99" s="386" t="str">
        <f>IF(J99&lt;&gt;"",BT99,"")</f>
        <v/>
      </c>
      <c r="AN99" s="394"/>
      <c r="AO99" s="386" t="str">
        <f>BU99</f>
        <v/>
      </c>
      <c r="AP99" s="386" t="str">
        <f>BW99</f>
        <v/>
      </c>
      <c r="AQ99" s="386" t="str">
        <f>(IF(COUNTA(J99:S110)&lt;&gt;0,CONCATENATE(IF(AND(BV104&gt;=90,BV104&lt;=100),Datos!AR2,IF(AND(BV104&gt;=50,BV104&lt;=89),Datos!AR3,IF(BV104&lt;50,Datos!AR4,"")))," (",BV104,")",),""))</f>
        <v/>
      </c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162"/>
      <c r="BF99" s="162"/>
      <c r="BG99" s="163"/>
      <c r="BK99" s="261">
        <f>IF(X99=Datos!$AJ$2,10,0)</f>
        <v>0</v>
      </c>
      <c r="BL99" s="261">
        <f>IF(Z99=Datos!$AK$2,10,0)</f>
        <v>0</v>
      </c>
      <c r="BM99" s="261">
        <f>IF(AB99=Datos!$AL$2,10,0)</f>
        <v>0</v>
      </c>
      <c r="BN99" s="261">
        <f>IF(AD99=Datos!AM$2,15,0)</f>
        <v>0</v>
      </c>
      <c r="BO99" s="265">
        <f>IF($AF99=Datos!$AN$2,15,IF($AF99=Datos!$AN$3,10,0))</f>
        <v>0</v>
      </c>
      <c r="BP99" s="261">
        <f>IF(AH99=Datos!AO$2,15,0)</f>
        <v>0</v>
      </c>
      <c r="BQ99" s="261">
        <f>IF(AJ99=Datos!$AP$2,15,0)</f>
        <v>0</v>
      </c>
      <c r="BR99" s="265">
        <f>IF($AL99=Datos!$AQ$2,10,IF($AL99=Datos!$AQ$3,5,0))</f>
        <v>0</v>
      </c>
      <c r="BS99" s="261">
        <f>SUM(BK99:BR99)</f>
        <v>0</v>
      </c>
      <c r="BT99" s="261" t="str">
        <f>IF(J99&lt;&gt;"",IF(BS99&gt;=90,Datos!AR$2,IF(AND(BS99&gt;=80,BS99&lt;=89),Datos!AR$3,Datos!AR$4)),"")</f>
        <v/>
      </c>
      <c r="BU99" s="261" t="str">
        <f>IF(AN99&lt;&gt;"",VLOOKUP(AN99,Datos!AV:AW,2,0),"")</f>
        <v/>
      </c>
      <c r="BV99" s="301" t="str">
        <f>IF(AND(BU99&lt;&gt;"",BT99&lt;&gt;""),INDEX($BN$91:$BQ$94,MATCH(BT99,$BN$91:$BN$94,0),MATCH(BU99,$BN$91:$BQ$91,0)),"")</f>
        <v/>
      </c>
      <c r="BW99" s="169" t="str">
        <f>IF(BV99=100,"Fuerte",IF(BV99=50,"Moderado",IF(BV99=0,"Débil","")))</f>
        <v/>
      </c>
      <c r="BX99" s="383" t="str">
        <f>IF(COUNTA(J99:S110)&lt;&gt;0,IF(AND(BV104&gt;=90,BV104&lt;=100),Datos!AR2,IF(AND(BV104&gt;49,BV104&lt;90),Datos!AR3,IF(BV104&lt;50,Datos!AR4,""))),"sin controles")</f>
        <v>sin controles</v>
      </c>
    </row>
    <row r="100" spans="1:76" ht="24.95" customHeight="1">
      <c r="A100" s="161"/>
      <c r="B100" s="392"/>
      <c r="C100" s="395" t="s">
        <v>465</v>
      </c>
      <c r="D100" s="396"/>
      <c r="E100" s="396"/>
      <c r="F100" s="397"/>
      <c r="G100" s="397"/>
      <c r="H100" s="397"/>
      <c r="I100" s="398"/>
      <c r="J100" s="418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20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87"/>
      <c r="AN100" s="394"/>
      <c r="AO100" s="387"/>
      <c r="AP100" s="387"/>
      <c r="AQ100" s="387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162"/>
      <c r="BF100" s="162"/>
      <c r="BG100" s="163"/>
      <c r="BK100" s="261">
        <f>IF(X102=Datos!$AJ$2,10,0)</f>
        <v>0</v>
      </c>
      <c r="BL100" s="169">
        <f>IF(Z102=Datos!$AK$2,10,0)</f>
        <v>0</v>
      </c>
      <c r="BM100" s="169">
        <f>IF(AB102=Datos!$AL$2,10,0)</f>
        <v>0</v>
      </c>
      <c r="BN100" s="169">
        <f>IF(AD102=Datos!AM$2,15,0)</f>
        <v>0</v>
      </c>
      <c r="BO100" s="265">
        <f>IF($AF102=Datos!$AN$2,15,IF($AF102=Datos!$AN$3,10,0))</f>
        <v>0</v>
      </c>
      <c r="BP100" s="169">
        <f>IF(AH102=Datos!AO$2,15,0)</f>
        <v>0</v>
      </c>
      <c r="BQ100" s="169">
        <f>IF(AJ102=Datos!$AP$2,15,0)</f>
        <v>0</v>
      </c>
      <c r="BR100" s="265">
        <f>IF($AL102=Datos!$AQ$2,10,IF($AL102=Datos!$AQ$3,5,0))</f>
        <v>0</v>
      </c>
      <c r="BS100" s="261">
        <f>SUM(BK100:BR100)</f>
        <v>0</v>
      </c>
      <c r="BT100" s="261" t="str">
        <f>IF(J102&lt;&gt;"",IF(BS100&gt;=90,Datos!AR$2,IF(AND(BS100&gt;=80,BS100&lt;=89),Datos!AR$3,Datos!AR$4)),"")</f>
        <v/>
      </c>
      <c r="BU100" s="261" t="str">
        <f>IF(AN102&lt;&gt;"",VLOOKUP(AN102,Datos!AV:AW,2,0),"")</f>
        <v/>
      </c>
      <c r="BV100" s="301" t="str">
        <f>IF(AND(BU100&lt;&gt;"",BT100&lt;&gt;""),INDEX($BN$91:$BQ$94,MATCH(BT100,$BN$91:$BN$94,0),MATCH(BU100,$BN$91:$BQ$91,0)),"")</f>
        <v/>
      </c>
      <c r="BW100" s="169" t="str">
        <f t="shared" ref="BW100:BW102" si="2">IF(BV100=100,"Fuerte",IF(BV100=50,"Moderado",IF(BV100=0,"Débil","")))</f>
        <v/>
      </c>
      <c r="BX100" s="384"/>
    </row>
    <row r="101" spans="1:76" ht="24.95" customHeight="1">
      <c r="A101" s="161"/>
      <c r="B101" s="392"/>
      <c r="C101" s="395" t="s">
        <v>466</v>
      </c>
      <c r="D101" s="396"/>
      <c r="E101" s="396"/>
      <c r="F101" s="397"/>
      <c r="G101" s="397"/>
      <c r="H101" s="397"/>
      <c r="I101" s="398"/>
      <c r="J101" s="421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3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88"/>
      <c r="AN101" s="394"/>
      <c r="AO101" s="388"/>
      <c r="AP101" s="388"/>
      <c r="AQ101" s="387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162"/>
      <c r="BF101" s="162"/>
      <c r="BG101" s="163"/>
      <c r="BK101" s="261">
        <f>IF(X105=Datos!$AJ$2,10,0)</f>
        <v>0</v>
      </c>
      <c r="BL101" s="169">
        <f>IF(Z105=Datos!$AK$2,10,0)</f>
        <v>0</v>
      </c>
      <c r="BM101" s="169">
        <f>IF(AB105=Datos!$AL$2,10,0)</f>
        <v>0</v>
      </c>
      <c r="BN101" s="169">
        <f>IF(AD105=Datos!AM$2,15,0)</f>
        <v>0</v>
      </c>
      <c r="BO101" s="265">
        <f>IF($AF105=Datos!$AN$2,15,IF($AF105=Datos!$AN$3,10,0))</f>
        <v>0</v>
      </c>
      <c r="BP101" s="169">
        <f>IF(AH105=Datos!AO$2,15,0)</f>
        <v>0</v>
      </c>
      <c r="BQ101" s="169">
        <f>IF(AJ105=Datos!$AP$2,15,0)</f>
        <v>0</v>
      </c>
      <c r="BR101" s="265">
        <f>IF($AL105=Datos!$AQ$2,10,IF($AL105=Datos!$AQ$3,5,0))</f>
        <v>0</v>
      </c>
      <c r="BS101" s="261">
        <f>SUM(BK101:BR101)</f>
        <v>0</v>
      </c>
      <c r="BT101" s="261" t="str">
        <f>IF(J105&lt;&gt;"",IF(BS101&gt;=90,Datos!AR$2,IF(AND(BS101&gt;=80,BS101&lt;=89),Datos!AR$3,Datos!AR$4)),"")</f>
        <v/>
      </c>
      <c r="BU101" s="261" t="str">
        <f>IF(AN105&lt;&gt;"",VLOOKUP(AN105,Datos!AV:AW,2,0),"")</f>
        <v/>
      </c>
      <c r="BV101" s="301" t="str">
        <f t="shared" ref="BV101:BV102" si="3">IF(AND(BU101&lt;&gt;"",BT101&lt;&gt;""),INDEX($BN$91:$BQ$94,MATCH(BT101,$BN$91:$BN$94,0),MATCH(BU101,$BN$91:$BQ$91,0)),"")</f>
        <v/>
      </c>
      <c r="BW101" s="169" t="str">
        <f t="shared" si="2"/>
        <v/>
      </c>
      <c r="BX101" s="384"/>
    </row>
    <row r="102" spans="1:76" ht="24.95" customHeight="1">
      <c r="A102" s="161"/>
      <c r="B102" s="392">
        <v>2</v>
      </c>
      <c r="C102" s="395" t="s">
        <v>464</v>
      </c>
      <c r="D102" s="396"/>
      <c r="E102" s="396"/>
      <c r="F102" s="397"/>
      <c r="G102" s="397"/>
      <c r="H102" s="397"/>
      <c r="I102" s="398"/>
      <c r="J102" s="415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7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  <c r="AI102" s="394"/>
      <c r="AJ102" s="394"/>
      <c r="AK102" s="394"/>
      <c r="AL102" s="394"/>
      <c r="AM102" s="386" t="str">
        <f>IF(J102&lt;&gt;"",BT100,"")</f>
        <v/>
      </c>
      <c r="AN102" s="394"/>
      <c r="AO102" s="386" t="str">
        <f>BU100</f>
        <v/>
      </c>
      <c r="AP102" s="386" t="str">
        <f>BW100</f>
        <v/>
      </c>
      <c r="AQ102" s="387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162"/>
      <c r="BF102" s="162"/>
      <c r="BG102" s="163"/>
      <c r="BK102" s="261">
        <f>IF(X108=Datos!$AJ$2,10,0)</f>
        <v>0</v>
      </c>
      <c r="BL102" s="169">
        <f>IF(Z108=Datos!$AK$2,10,0)</f>
        <v>0</v>
      </c>
      <c r="BM102" s="169">
        <f>IF(AB108=Datos!$AL$2,10,0)</f>
        <v>0</v>
      </c>
      <c r="BN102" s="169">
        <f>IF(AD108=Datos!AM$2,15,0)</f>
        <v>0</v>
      </c>
      <c r="BO102" s="265">
        <f>IF($AF108=Datos!$AN$2,15,IF($AF108=Datos!$AN$3,10,0))</f>
        <v>0</v>
      </c>
      <c r="BP102" s="169">
        <f>IF(AH108=Datos!AO$2,15,0)</f>
        <v>0</v>
      </c>
      <c r="BQ102" s="169">
        <f>IF(AJ108=Datos!$AP$2,15,0)</f>
        <v>0</v>
      </c>
      <c r="BR102" s="265">
        <f>IF($AL108=Datos!$AQ$2,10,IF($AL108=Datos!$AQ$3,5,0))</f>
        <v>0</v>
      </c>
      <c r="BS102" s="261">
        <f>SUM(BK102:BR102)</f>
        <v>0</v>
      </c>
      <c r="BT102" s="261" t="str">
        <f>IF(J108&lt;&gt;"",IF(BS102&gt;=90,Datos!AR$2,IF(AND(BS102&gt;=80,BS102&lt;=89),Datos!AR$3,Datos!AR$4)),"")</f>
        <v/>
      </c>
      <c r="BU102" s="261" t="str">
        <f>IF(AN108&lt;&gt;"",VLOOKUP(AN108,Datos!AV:AW,2,0),"")</f>
        <v/>
      </c>
      <c r="BV102" s="301" t="str">
        <f t="shared" si="3"/>
        <v/>
      </c>
      <c r="BW102" s="169" t="str">
        <f t="shared" si="2"/>
        <v/>
      </c>
      <c r="BX102" s="384"/>
    </row>
    <row r="103" spans="1:76" ht="24.95" customHeight="1">
      <c r="A103" s="161"/>
      <c r="B103" s="392"/>
      <c r="C103" s="395" t="s">
        <v>465</v>
      </c>
      <c r="D103" s="396"/>
      <c r="E103" s="396"/>
      <c r="F103" s="397"/>
      <c r="G103" s="397"/>
      <c r="H103" s="397"/>
      <c r="I103" s="398"/>
      <c r="J103" s="418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20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87"/>
      <c r="AN103" s="394"/>
      <c r="AO103" s="387"/>
      <c r="AP103" s="387"/>
      <c r="AQ103" s="387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162"/>
      <c r="BF103" s="162"/>
      <c r="BG103" s="163"/>
      <c r="BK103" s="169"/>
      <c r="BL103" s="169"/>
      <c r="BM103" s="169"/>
      <c r="BN103" s="169"/>
      <c r="BO103" s="266"/>
      <c r="BP103" s="169"/>
      <c r="BQ103" s="169"/>
      <c r="BR103" s="169"/>
      <c r="BS103" s="169"/>
      <c r="BT103" s="169"/>
      <c r="BU103" s="169"/>
      <c r="BV103" s="169"/>
      <c r="BW103" s="169"/>
      <c r="BX103" s="385"/>
    </row>
    <row r="104" spans="1:76" ht="24.95" customHeight="1">
      <c r="A104" s="161"/>
      <c r="B104" s="392"/>
      <c r="C104" s="395" t="s">
        <v>466</v>
      </c>
      <c r="D104" s="396"/>
      <c r="E104" s="396"/>
      <c r="F104" s="397"/>
      <c r="G104" s="397"/>
      <c r="H104" s="397"/>
      <c r="I104" s="398"/>
      <c r="J104" s="421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3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4"/>
      <c r="AK104" s="394"/>
      <c r="AL104" s="394"/>
      <c r="AM104" s="388"/>
      <c r="AN104" s="394"/>
      <c r="AO104" s="388"/>
      <c r="AP104" s="388"/>
      <c r="AQ104" s="387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162"/>
      <c r="BF104" s="162"/>
      <c r="BG104" s="163"/>
      <c r="BU104" s="169" t="s">
        <v>84</v>
      </c>
      <c r="BV104" s="169">
        <f>ROUND(IF(COUNTA(J99:S110)=0,0,SUM(BV99:BV102)/(COUNTA(J99:S110))),1)</f>
        <v>0</v>
      </c>
    </row>
    <row r="105" spans="1:76" ht="24.95" customHeight="1">
      <c r="A105" s="161"/>
      <c r="B105" s="392">
        <v>3</v>
      </c>
      <c r="C105" s="395" t="s">
        <v>464</v>
      </c>
      <c r="D105" s="396"/>
      <c r="E105" s="396"/>
      <c r="F105" s="397"/>
      <c r="G105" s="397"/>
      <c r="H105" s="397"/>
      <c r="I105" s="398"/>
      <c r="J105" s="415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7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86" t="str">
        <f>IF(J105&lt;&gt;"",BT101,"")</f>
        <v/>
      </c>
      <c r="AN105" s="394"/>
      <c r="AO105" s="386" t="str">
        <f>BU101</f>
        <v/>
      </c>
      <c r="AP105" s="386" t="str">
        <f>BW101</f>
        <v/>
      </c>
      <c r="AQ105" s="387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162"/>
      <c r="BF105" s="162"/>
      <c r="BG105" s="163"/>
      <c r="BN105" s="169"/>
      <c r="BO105" s="267" t="s">
        <v>722</v>
      </c>
      <c r="BP105" s="267" t="s">
        <v>723</v>
      </c>
      <c r="BQ105" s="267" t="s">
        <v>745</v>
      </c>
      <c r="BR105" s="13"/>
    </row>
    <row r="106" spans="1:76" ht="24.95" customHeight="1">
      <c r="A106" s="161"/>
      <c r="B106" s="392"/>
      <c r="C106" s="395" t="s">
        <v>465</v>
      </c>
      <c r="D106" s="396"/>
      <c r="E106" s="396"/>
      <c r="F106" s="397"/>
      <c r="G106" s="397"/>
      <c r="H106" s="397"/>
      <c r="I106" s="398"/>
      <c r="J106" s="418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20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87"/>
      <c r="AN106" s="394"/>
      <c r="AO106" s="387"/>
      <c r="AP106" s="387"/>
      <c r="AQ106" s="387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162"/>
      <c r="BF106" s="162"/>
      <c r="BG106" s="163"/>
      <c r="BN106" s="267" t="s">
        <v>722</v>
      </c>
      <c r="BO106" s="169">
        <v>100</v>
      </c>
      <c r="BP106" s="169">
        <v>50</v>
      </c>
      <c r="BQ106" s="169">
        <v>0</v>
      </c>
      <c r="BR106" s="162"/>
    </row>
    <row r="107" spans="1:76" ht="24.95" customHeight="1">
      <c r="A107" s="161"/>
      <c r="B107" s="392"/>
      <c r="C107" s="395" t="s">
        <v>466</v>
      </c>
      <c r="D107" s="396"/>
      <c r="E107" s="396"/>
      <c r="F107" s="397"/>
      <c r="G107" s="397"/>
      <c r="H107" s="397"/>
      <c r="I107" s="398"/>
      <c r="J107" s="421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3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88"/>
      <c r="AN107" s="394"/>
      <c r="AO107" s="388"/>
      <c r="AP107" s="388"/>
      <c r="AQ107" s="387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162"/>
      <c r="BF107" s="162"/>
      <c r="BG107" s="163"/>
      <c r="BN107" s="267" t="s">
        <v>723</v>
      </c>
      <c r="BO107" s="169">
        <v>50</v>
      </c>
      <c r="BP107" s="169">
        <v>50</v>
      </c>
      <c r="BQ107" s="169">
        <v>0</v>
      </c>
      <c r="BR107" s="162"/>
    </row>
    <row r="108" spans="1:76" ht="24.95" customHeight="1">
      <c r="A108" s="161"/>
      <c r="B108" s="392">
        <v>4</v>
      </c>
      <c r="C108" s="395" t="s">
        <v>464</v>
      </c>
      <c r="D108" s="396"/>
      <c r="E108" s="396"/>
      <c r="F108" s="397"/>
      <c r="G108" s="397"/>
      <c r="H108" s="397"/>
      <c r="I108" s="398"/>
      <c r="J108" s="415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7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86" t="str">
        <f>IF(J108&lt;&gt;"",BT102,"")</f>
        <v/>
      </c>
      <c r="AN108" s="394"/>
      <c r="AO108" s="386" t="str">
        <f>BU102</f>
        <v/>
      </c>
      <c r="AP108" s="386" t="str">
        <f>BW102</f>
        <v/>
      </c>
      <c r="AQ108" s="387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162"/>
      <c r="BF108" s="162"/>
      <c r="BG108" s="163"/>
      <c r="BN108" s="267" t="s">
        <v>745</v>
      </c>
      <c r="BO108" s="169">
        <v>0</v>
      </c>
      <c r="BP108" s="169">
        <v>0</v>
      </c>
      <c r="BQ108" s="169">
        <v>0</v>
      </c>
      <c r="BR108" s="162"/>
    </row>
    <row r="109" spans="1:76" ht="24.95" customHeight="1">
      <c r="A109" s="161"/>
      <c r="B109" s="392"/>
      <c r="C109" s="395" t="s">
        <v>465</v>
      </c>
      <c r="D109" s="396"/>
      <c r="E109" s="396"/>
      <c r="F109" s="397"/>
      <c r="G109" s="397"/>
      <c r="H109" s="397"/>
      <c r="I109" s="398"/>
      <c r="J109" s="418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20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  <c r="AI109" s="394"/>
      <c r="AJ109" s="394"/>
      <c r="AK109" s="394"/>
      <c r="AL109" s="394"/>
      <c r="AM109" s="387"/>
      <c r="AN109" s="394"/>
      <c r="AO109" s="387"/>
      <c r="AP109" s="387"/>
      <c r="AQ109" s="387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162"/>
      <c r="BF109" s="162"/>
      <c r="BG109" s="163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</row>
    <row r="110" spans="1:76" ht="24.95" customHeight="1">
      <c r="A110" s="161"/>
      <c r="B110" s="392"/>
      <c r="C110" s="395" t="s">
        <v>466</v>
      </c>
      <c r="D110" s="396"/>
      <c r="E110" s="396"/>
      <c r="F110" s="397"/>
      <c r="G110" s="397"/>
      <c r="H110" s="397"/>
      <c r="I110" s="398"/>
      <c r="J110" s="421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3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  <c r="AI110" s="394"/>
      <c r="AJ110" s="394"/>
      <c r="AK110" s="394"/>
      <c r="AL110" s="394"/>
      <c r="AM110" s="388"/>
      <c r="AN110" s="394"/>
      <c r="AO110" s="388"/>
      <c r="AP110" s="388"/>
      <c r="AQ110" s="388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162"/>
      <c r="BF110" s="162"/>
      <c r="BG110" s="163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</row>
    <row r="111" spans="1:76" s="192" customFormat="1" ht="14.45" customHeight="1">
      <c r="A111" s="166"/>
      <c r="B111" s="164"/>
      <c r="C111" s="164"/>
      <c r="D111" s="176"/>
      <c r="E111" s="176"/>
      <c r="F111" s="176"/>
      <c r="G111" s="17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1"/>
      <c r="U111" s="191"/>
      <c r="V111" s="191"/>
      <c r="W111" s="191"/>
      <c r="X111" s="176"/>
      <c r="Y111" s="176"/>
      <c r="Z111" s="176"/>
      <c r="AA111" s="176"/>
      <c r="AB111" s="176"/>
      <c r="AC111" s="176"/>
      <c r="AD111" s="191"/>
      <c r="AE111" s="191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64"/>
      <c r="BF111" s="164"/>
      <c r="BG111" s="165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</row>
    <row r="112" spans="1:76" s="192" customFormat="1" ht="12.75" customHeight="1">
      <c r="A112" s="166"/>
      <c r="B112" s="164"/>
      <c r="C112" s="164"/>
      <c r="D112" s="176"/>
      <c r="E112" s="176"/>
      <c r="F112" s="176"/>
      <c r="G112" s="17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1"/>
      <c r="U112" s="191"/>
      <c r="V112" s="191"/>
      <c r="W112" s="191"/>
      <c r="X112" s="176"/>
      <c r="Y112" s="176"/>
      <c r="Z112" s="176"/>
      <c r="AA112" s="176"/>
      <c r="AB112" s="176"/>
      <c r="AC112" s="176"/>
      <c r="AD112" s="191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64"/>
      <c r="BF112" s="164"/>
      <c r="BG112" s="165"/>
      <c r="BK112" s="164"/>
      <c r="BL112" s="164"/>
      <c r="BM112" s="164"/>
      <c r="BN112" s="292"/>
      <c r="BO112" s="164"/>
      <c r="BP112" s="164"/>
      <c r="BQ112" s="164"/>
      <c r="BR112" s="164"/>
      <c r="BS112" s="164"/>
      <c r="BT112" s="164"/>
      <c r="BU112" s="164"/>
      <c r="BV112" s="164"/>
      <c r="BW112" s="164"/>
    </row>
    <row r="113" spans="1:79" s="192" customFormat="1" ht="51.75" customHeight="1">
      <c r="A113" s="166"/>
      <c r="B113" s="164"/>
      <c r="C113" s="164"/>
      <c r="D113" s="176"/>
      <c r="E113" s="176"/>
      <c r="F113" s="176"/>
      <c r="G113" s="176"/>
      <c r="P113" s="514" t="s">
        <v>781</v>
      </c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4" t="s">
        <v>782</v>
      </c>
      <c r="AD113" s="514"/>
      <c r="AE113" s="514"/>
      <c r="AF113" s="514"/>
      <c r="AG113" s="514"/>
      <c r="AH113" s="514"/>
      <c r="AI113" s="514"/>
      <c r="AJ113" s="514"/>
      <c r="AK113" s="514"/>
      <c r="AL113" s="514"/>
      <c r="AM113" s="514"/>
      <c r="AN113" s="514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64"/>
      <c r="BF113" s="164"/>
      <c r="BG113" s="165"/>
      <c r="BK113" s="164"/>
      <c r="BL113" s="164"/>
      <c r="BM113" s="164"/>
      <c r="BN113" s="292"/>
      <c r="BO113" s="292"/>
      <c r="BP113" s="292"/>
      <c r="BQ113" s="292"/>
      <c r="BR113" s="292"/>
      <c r="BS113" s="306"/>
      <c r="BT113" s="164"/>
      <c r="BU113" s="164"/>
      <c r="BV113" s="164"/>
      <c r="BW113" s="164"/>
    </row>
    <row r="114" spans="1:79" s="192" customFormat="1" ht="38.25" customHeight="1">
      <c r="A114" s="166"/>
      <c r="B114" s="164"/>
      <c r="C114" s="164"/>
      <c r="D114" s="176"/>
      <c r="E114" s="176"/>
      <c r="F114" s="176"/>
      <c r="G114" s="176"/>
      <c r="P114" s="513" t="str">
        <f>IF(AQ85="","No se identifican controles preventivos",AQ85)</f>
        <v>No se identifican controles preventivos</v>
      </c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3"/>
      <c r="AC114" s="513" t="str">
        <f>IF(AQ99="","No se identifican controles detectivos",AQ99)</f>
        <v>No se identifican controles detectivos</v>
      </c>
      <c r="AD114" s="513"/>
      <c r="AE114" s="513"/>
      <c r="AF114" s="513"/>
      <c r="AG114" s="513"/>
      <c r="AH114" s="513"/>
      <c r="AI114" s="513"/>
      <c r="AJ114" s="513"/>
      <c r="AK114" s="513"/>
      <c r="AL114" s="513"/>
      <c r="AM114" s="513"/>
      <c r="AN114" s="513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64"/>
      <c r="BF114" s="164"/>
      <c r="BG114" s="165"/>
      <c r="BK114" s="164"/>
      <c r="BL114" s="164"/>
      <c r="BM114" s="164"/>
      <c r="BP114" s="307"/>
      <c r="BQ114" s="307"/>
      <c r="BR114" s="307"/>
      <c r="BS114" s="308"/>
      <c r="BT114" s="164"/>
      <c r="BU114" s="164"/>
      <c r="BV114" s="164"/>
      <c r="BW114" s="164"/>
    </row>
    <row r="115" spans="1:79" s="192" customFormat="1" ht="30.75" customHeight="1">
      <c r="A115" s="166"/>
      <c r="B115" s="164"/>
      <c r="C115" s="164"/>
      <c r="D115" s="176"/>
      <c r="E115" s="176"/>
      <c r="F115" s="176"/>
      <c r="G115" s="176"/>
      <c r="BK115" s="164"/>
      <c r="BL115" s="164"/>
      <c r="BM115" s="164"/>
      <c r="BP115" s="164"/>
      <c r="BQ115" s="164"/>
      <c r="BR115" s="164"/>
      <c r="BS115" s="164"/>
      <c r="BT115" s="164"/>
      <c r="BU115" s="164"/>
      <c r="BV115" s="164"/>
      <c r="BW115" s="164"/>
    </row>
    <row r="116" spans="1:79" ht="15.75" thickBot="1">
      <c r="A116" s="186"/>
      <c r="B116" s="187"/>
      <c r="C116" s="187"/>
      <c r="D116" s="187"/>
      <c r="E116" s="187"/>
      <c r="F116" s="187"/>
      <c r="G116" s="187"/>
      <c r="BM116" s="162"/>
      <c r="BN116" s="162"/>
      <c r="BO116" s="441"/>
      <c r="BP116" s="441"/>
      <c r="BQ116" s="441"/>
      <c r="BR116" s="345"/>
      <c r="BS116" s="162"/>
      <c r="BT116" s="162"/>
      <c r="BU116" s="162"/>
      <c r="BV116" s="162"/>
      <c r="BW116" s="162"/>
    </row>
    <row r="117" spans="1:79" ht="32.450000000000003" customHeight="1" thickBot="1">
      <c r="A117" s="389" t="s">
        <v>460</v>
      </c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  <c r="BG117" s="391"/>
      <c r="BM117" s="162"/>
      <c r="BN117" s="162"/>
      <c r="BO117" s="13"/>
      <c r="BP117" s="13"/>
      <c r="BQ117" s="13"/>
      <c r="BR117" s="13"/>
      <c r="BS117" s="346"/>
      <c r="BT117" s="162"/>
      <c r="BU117" s="162"/>
      <c r="BV117" s="162"/>
      <c r="BW117" s="162"/>
    </row>
    <row r="118" spans="1:79" ht="38.25" customHeight="1">
      <c r="A118" s="347"/>
      <c r="B118" s="348"/>
      <c r="C118" s="348"/>
      <c r="D118" s="348"/>
      <c r="E118" s="348"/>
      <c r="F118" s="348"/>
      <c r="G118" s="348"/>
      <c r="H118" s="348"/>
      <c r="I118" s="348"/>
      <c r="J118" s="348"/>
      <c r="K118" s="8"/>
      <c r="L118" s="8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M118" s="382"/>
      <c r="BN118" s="13"/>
      <c r="BO118" s="162"/>
      <c r="BP118" s="162"/>
      <c r="BQ118" s="162"/>
      <c r="BR118" s="162"/>
      <c r="BS118" s="162"/>
      <c r="BT118" s="162"/>
      <c r="BU118" s="8"/>
      <c r="BV118" s="162"/>
      <c r="BW118" s="162"/>
    </row>
    <row r="119" spans="1:79" ht="31.5" customHeight="1">
      <c r="A119" s="347"/>
      <c r="C119" s="401" t="s">
        <v>85</v>
      </c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  <c r="P119" s="402"/>
      <c r="Q119" s="402"/>
      <c r="R119" s="403"/>
      <c r="S119" s="162"/>
      <c r="T119" s="162"/>
      <c r="U119" s="162"/>
      <c r="V119" s="162"/>
      <c r="W119" s="162"/>
      <c r="X119" s="162"/>
      <c r="Y119" s="162"/>
      <c r="Z119" s="193" t="str">
        <f>CONCATENATE("Los controles actualmente implementados le permiten disminuir ",G121," niveles en la probabilidad de ocurrencia del riesgo")</f>
        <v>Los controles actualmente implementados le permiten disminuir 0 niveles en la probabilidad de ocurrencia del riesgo</v>
      </c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63"/>
      <c r="BM119" s="382"/>
      <c r="BN119" s="352" t="s">
        <v>799</v>
      </c>
      <c r="BO119" s="352">
        <f>IF(BX85="Fuerte",2,IF(BX85="Moderado",1,0))</f>
        <v>0</v>
      </c>
      <c r="BP119" s="162"/>
      <c r="BQ119" s="162"/>
      <c r="BR119" s="162"/>
      <c r="BS119" s="162"/>
      <c r="BT119" s="162"/>
      <c r="BU119" s="13"/>
      <c r="BV119" s="162"/>
      <c r="BW119" s="162"/>
    </row>
    <row r="120" spans="1:79" ht="30">
      <c r="A120" s="347"/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162"/>
      <c r="T120" s="162"/>
      <c r="U120" s="162"/>
      <c r="V120" s="162"/>
      <c r="W120" s="162"/>
      <c r="X120" s="162"/>
      <c r="Y120" s="162"/>
      <c r="Z120" s="193" t="str">
        <f>CONCATENATE("Los controles actualmente implementados le permiten disminuir ",Q121," niveles en el impacto del riesgo")</f>
        <v>Los controles actualmente implementados le permiten disminuir 0 niveles en el impacto del riesgo</v>
      </c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M120" s="382"/>
      <c r="BN120" s="352" t="s">
        <v>800</v>
      </c>
      <c r="BO120" s="352">
        <f>IF(BX99="Fuerte",2,IF(BX99="Moderado",1,0))</f>
        <v>0</v>
      </c>
      <c r="BP120" s="162"/>
      <c r="BQ120" s="162"/>
      <c r="BR120" s="162"/>
      <c r="BS120" s="162"/>
      <c r="BT120" s="162"/>
      <c r="BU120" s="162"/>
      <c r="BV120" s="162"/>
      <c r="BW120" s="162"/>
    </row>
    <row r="121" spans="1:79">
      <c r="A121" s="347"/>
      <c r="B121" s="437" t="s">
        <v>79</v>
      </c>
      <c r="C121" s="384"/>
      <c r="D121" s="384"/>
      <c r="E121" s="384"/>
      <c r="F121" s="384"/>
      <c r="G121" s="344">
        <f>BO119</f>
        <v>0</v>
      </c>
      <c r="H121" s="194"/>
      <c r="I121" s="162"/>
      <c r="J121" s="162"/>
      <c r="K121" s="162"/>
      <c r="L121" s="438" t="s">
        <v>78</v>
      </c>
      <c r="M121" s="438"/>
      <c r="N121" s="438"/>
      <c r="O121" s="438"/>
      <c r="P121" s="437"/>
      <c r="Q121" s="515">
        <f>IF( AK13=1,0,BO120)</f>
        <v>0</v>
      </c>
      <c r="R121" s="515"/>
      <c r="S121" s="162"/>
      <c r="T121" s="162"/>
      <c r="U121" s="162"/>
      <c r="V121" s="162"/>
      <c r="W121" s="162"/>
      <c r="X121" s="162"/>
      <c r="Y121" s="162"/>
      <c r="Z121" s="235" t="str">
        <f>IF($AK13=1," Recuerde que para los riesgos de corrrupcion el impacto no disminuye","")</f>
        <v/>
      </c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M121" s="162"/>
      <c r="BN121" s="13"/>
      <c r="BO121" s="162"/>
      <c r="BP121" s="162"/>
      <c r="BQ121" s="162"/>
      <c r="BR121" s="162"/>
      <c r="BS121" s="162"/>
      <c r="BT121" s="162"/>
      <c r="BU121" s="162"/>
      <c r="BV121" s="162"/>
      <c r="BW121" s="162"/>
    </row>
    <row r="122" spans="1:79">
      <c r="A122" s="347"/>
      <c r="B122" s="348"/>
      <c r="C122" s="348"/>
      <c r="D122" s="348"/>
      <c r="E122" s="348"/>
      <c r="F122" s="348"/>
      <c r="G122" s="348"/>
      <c r="H122" s="348"/>
      <c r="I122" s="348"/>
      <c r="J122" s="348"/>
      <c r="K122" s="8"/>
      <c r="L122" s="8"/>
      <c r="M122" s="162"/>
      <c r="N122" s="162"/>
      <c r="O122" s="162"/>
      <c r="P122" s="162"/>
      <c r="Q122" s="162"/>
      <c r="R122" s="162"/>
      <c r="S122" s="162"/>
      <c r="T122" s="162"/>
      <c r="U122" s="354"/>
      <c r="V122" s="354"/>
      <c r="W122" s="354"/>
      <c r="X122" s="354"/>
      <c r="Y122" s="354"/>
      <c r="Z122" s="354"/>
      <c r="AA122" s="354"/>
      <c r="AB122" s="162"/>
      <c r="AC122" s="162"/>
      <c r="AD122" s="162"/>
      <c r="AE122" s="354"/>
      <c r="AF122" s="354"/>
      <c r="AG122" s="354"/>
      <c r="AH122" s="354"/>
      <c r="AI122" s="354"/>
      <c r="AJ122" s="354"/>
      <c r="AK122" s="354"/>
      <c r="AL122" s="354"/>
      <c r="AM122" s="162"/>
      <c r="AN122" s="162"/>
      <c r="BB122" s="162"/>
      <c r="BC122" s="162"/>
      <c r="BD122" s="162"/>
      <c r="BE122" s="162"/>
      <c r="BF122" s="162"/>
      <c r="BG122" s="163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</row>
    <row r="123" spans="1:79">
      <c r="A123" s="347"/>
      <c r="B123" s="348"/>
      <c r="C123" s="348"/>
      <c r="D123" s="348"/>
      <c r="E123" s="348"/>
      <c r="F123" s="348"/>
      <c r="G123" s="348"/>
      <c r="H123" s="348"/>
      <c r="I123" s="348"/>
      <c r="J123" s="348"/>
      <c r="K123" s="8"/>
      <c r="L123" s="8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BB123" s="162"/>
      <c r="BC123" s="162"/>
      <c r="BD123" s="162"/>
      <c r="BE123" s="162"/>
      <c r="BF123" s="162"/>
      <c r="BG123" s="163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</row>
    <row r="124" spans="1:79">
      <c r="A124" s="347"/>
      <c r="B124" s="348"/>
      <c r="C124" s="348"/>
      <c r="D124" s="348"/>
      <c r="E124" s="348"/>
      <c r="F124" s="348"/>
      <c r="G124" s="348"/>
      <c r="H124" s="348"/>
      <c r="I124" s="348"/>
      <c r="J124" s="348"/>
      <c r="K124" s="8"/>
      <c r="L124" s="8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BB124" s="162"/>
      <c r="BC124" s="162"/>
      <c r="BD124" s="162"/>
      <c r="BE124" s="162"/>
      <c r="BF124" s="162"/>
      <c r="BG124" s="163"/>
    </row>
    <row r="125" spans="1:79" ht="14.45" customHeight="1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404" t="s">
        <v>50</v>
      </c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346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</row>
    <row r="126" spans="1:79">
      <c r="A126" s="161"/>
      <c r="B126" s="162"/>
      <c r="C126" s="162"/>
      <c r="D126" s="405" t="s">
        <v>51</v>
      </c>
      <c r="E126" s="405"/>
      <c r="F126" s="405"/>
      <c r="G126" s="405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4"/>
      <c r="S126" s="164"/>
      <c r="T126" s="164"/>
      <c r="U126" s="164"/>
      <c r="V126" s="164"/>
      <c r="W126" s="164"/>
      <c r="X126" s="162"/>
      <c r="Y126" s="162"/>
      <c r="Z126" s="13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</row>
    <row r="127" spans="1:79" ht="14.45" customHeight="1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408"/>
      <c r="S127" s="408"/>
      <c r="T127" s="408"/>
      <c r="U127" s="408"/>
      <c r="V127" s="408"/>
      <c r="W127" s="408"/>
      <c r="X127" s="162"/>
      <c r="Y127" s="162"/>
      <c r="Z127" s="162"/>
      <c r="AA127" s="162"/>
      <c r="AB127" s="413" t="s">
        <v>49</v>
      </c>
      <c r="AC127" s="414"/>
      <c r="AD127" s="414"/>
      <c r="AE127" s="414"/>
      <c r="AF127" s="414"/>
      <c r="AG127" s="414"/>
      <c r="AH127" s="414"/>
      <c r="AI127" s="414"/>
      <c r="AJ127" s="414"/>
      <c r="AK127" s="424"/>
      <c r="AL127" s="345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M127" s="508" t="s">
        <v>88</v>
      </c>
      <c r="BN127" s="508"/>
      <c r="BO127" s="508"/>
      <c r="BU127" s="162"/>
      <c r="BV127" s="162"/>
      <c r="BW127" s="162"/>
      <c r="BX127" s="162"/>
      <c r="BY127" s="162"/>
      <c r="BZ127" s="162"/>
      <c r="CA127" s="162"/>
    </row>
    <row r="128" spans="1:79" ht="14.45" customHeight="1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408"/>
      <c r="S128" s="408"/>
      <c r="T128" s="408"/>
      <c r="U128" s="408"/>
      <c r="V128" s="408"/>
      <c r="W128" s="408"/>
      <c r="X128" s="162"/>
      <c r="Y128" s="162"/>
      <c r="Z128" s="162"/>
      <c r="AA128" s="162"/>
      <c r="AB128" s="406">
        <v>1</v>
      </c>
      <c r="AC128" s="406"/>
      <c r="AD128" s="406">
        <v>2</v>
      </c>
      <c r="AE128" s="406"/>
      <c r="AF128" s="406">
        <v>3</v>
      </c>
      <c r="AG128" s="406"/>
      <c r="AH128" s="406">
        <v>4</v>
      </c>
      <c r="AI128" s="406"/>
      <c r="AJ128" s="406">
        <v>5</v>
      </c>
      <c r="AK128" s="406"/>
      <c r="AL128" s="345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M128" s="508"/>
      <c r="BN128" s="508"/>
      <c r="BO128" s="508"/>
      <c r="BP128" s="168"/>
      <c r="BQ128" s="168"/>
      <c r="BR128" s="168"/>
      <c r="BS128" s="168"/>
      <c r="BT128" s="168"/>
      <c r="BU128" s="441"/>
      <c r="BV128" s="441"/>
      <c r="BW128" s="162"/>
      <c r="BX128" s="162"/>
      <c r="BY128" s="162"/>
      <c r="BZ128" s="162"/>
      <c r="CA128" s="162"/>
    </row>
    <row r="129" spans="1:79" ht="14.45" customHeight="1">
      <c r="A129" s="161"/>
      <c r="B129" s="162"/>
      <c r="C129" s="162"/>
      <c r="D129" s="162"/>
      <c r="E129" s="409" t="s">
        <v>82</v>
      </c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162"/>
      <c r="R129" s="408"/>
      <c r="S129" s="408"/>
      <c r="T129" s="408"/>
      <c r="U129" s="408"/>
      <c r="V129" s="408"/>
      <c r="W129" s="408"/>
      <c r="X129" s="162"/>
      <c r="Y129" s="162"/>
      <c r="Z129" s="504" t="s">
        <v>48</v>
      </c>
      <c r="AA129" s="437">
        <v>1</v>
      </c>
      <c r="AB129" s="478" t="str">
        <f>IF(AND($AA$129=$BN$129,AB$128=$BN$130),"R5","")</f>
        <v/>
      </c>
      <c r="AC129" s="479"/>
      <c r="AD129" s="478" t="str">
        <f>IF(AND($AA$129=$BN$129,AD$128=$BN$130),"R5","")</f>
        <v/>
      </c>
      <c r="AE129" s="479"/>
      <c r="AF129" s="482" t="str">
        <f>IF(AND($AA$129=$BN$129,AF$128=$BN$130),"R5","")</f>
        <v/>
      </c>
      <c r="AG129" s="483"/>
      <c r="AH129" s="463" t="str">
        <f>IF(AND($AA$129=$BN$129,AH$128=$BN$130),"R5","")</f>
        <v/>
      </c>
      <c r="AI129" s="464"/>
      <c r="AJ129" s="470" t="str">
        <f>IF(AND($AA$129=$BN$129,AJ$128=$BN$130),"R5","")</f>
        <v/>
      </c>
      <c r="AK129" s="471"/>
      <c r="AL129" s="309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M129" s="160" t="s">
        <v>79</v>
      </c>
      <c r="BN129" s="169" t="str">
        <f>IF(AND($AK$13&lt;&gt;"",$I$51&lt;&gt;""),(INDEX($BM$132:$BP$138,MATCH($BN$49,$BM$132:$BM$138,0),MATCH($G$121,$BM$133:$BP$133,0))),"")</f>
        <v/>
      </c>
      <c r="BO129" s="169" t="str">
        <f>IF(AND($AK$13&lt;&gt;"",$I$51&lt;&gt;""),VLOOKUP(BN129,Datos!A:L,12,0),"")</f>
        <v/>
      </c>
      <c r="BU129" s="441"/>
      <c r="BV129" s="441"/>
      <c r="BW129" s="162"/>
      <c r="BX129" s="162"/>
      <c r="BY129" s="162"/>
      <c r="BZ129" s="162"/>
      <c r="CA129" s="162"/>
    </row>
    <row r="130" spans="1:79" ht="14.45" customHeight="1">
      <c r="A130" s="161"/>
      <c r="B130" s="162"/>
      <c r="C130" s="162"/>
      <c r="D130" s="162"/>
      <c r="E130" s="162"/>
      <c r="F130" s="162"/>
      <c r="G130" s="162"/>
      <c r="H130" s="162"/>
      <c r="I130" s="162"/>
      <c r="J130" s="180"/>
      <c r="K130" s="181"/>
      <c r="L130" s="181"/>
      <c r="M130" s="181"/>
      <c r="N130" s="181"/>
      <c r="O130" s="181"/>
      <c r="P130" s="182"/>
      <c r="Q130" s="162"/>
      <c r="R130" s="408"/>
      <c r="S130" s="408"/>
      <c r="T130" s="408"/>
      <c r="U130" s="408"/>
      <c r="V130" s="408"/>
      <c r="W130" s="408"/>
      <c r="X130" s="162"/>
      <c r="Y130" s="162"/>
      <c r="Z130" s="505"/>
      <c r="AA130" s="437"/>
      <c r="AB130" s="480"/>
      <c r="AC130" s="481"/>
      <c r="AD130" s="480"/>
      <c r="AE130" s="481"/>
      <c r="AF130" s="484"/>
      <c r="AG130" s="485"/>
      <c r="AH130" s="465"/>
      <c r="AI130" s="466"/>
      <c r="AJ130" s="472"/>
      <c r="AK130" s="473"/>
      <c r="AL130" s="309"/>
      <c r="AM130" s="162"/>
      <c r="AN130" s="407" t="s">
        <v>405</v>
      </c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162"/>
      <c r="BB130" s="162"/>
      <c r="BC130" s="162"/>
      <c r="BD130" s="162"/>
      <c r="BE130" s="162"/>
      <c r="BF130" s="162"/>
      <c r="BG130" s="163"/>
      <c r="BM130" s="160" t="s">
        <v>78</v>
      </c>
      <c r="BN130" s="169" t="str">
        <f>IF(AND($AK$13&lt;&gt;"",J66&lt;&gt;""),(INDEX($BM$132:$BP$138,MATCH($BN$50,$BM$132:$BM$138,0),MATCH($Q$121,$BM$133:$BP$133,0))),"")</f>
        <v/>
      </c>
      <c r="BO130" s="169" t="str">
        <f>IF(AND($AK$13&lt;&gt;"",$J$66&lt;&gt;""),VLOOKUP(BN130,Datos!A:R,18,0),"")</f>
        <v/>
      </c>
      <c r="BU130" s="162"/>
      <c r="BV130" s="162"/>
      <c r="BW130" s="162"/>
      <c r="BX130" s="162"/>
      <c r="BY130" s="162"/>
      <c r="BZ130" s="162"/>
      <c r="CA130" s="162"/>
    </row>
    <row r="131" spans="1:79" ht="14.25" customHeight="1">
      <c r="A131" s="161"/>
      <c r="B131" s="162"/>
      <c r="C131" s="162"/>
      <c r="D131" s="162"/>
      <c r="E131" s="162"/>
      <c r="F131" s="162"/>
      <c r="G131" s="162"/>
      <c r="H131" s="162"/>
      <c r="I131" s="162"/>
      <c r="J131" s="512" t="str">
        <f>BO129</f>
        <v/>
      </c>
      <c r="K131" s="512"/>
      <c r="L131" s="512"/>
      <c r="M131" s="512"/>
      <c r="N131" s="512"/>
      <c r="O131" s="512"/>
      <c r="P131" s="512"/>
      <c r="Q131" s="162"/>
      <c r="R131" s="408"/>
      <c r="S131" s="408"/>
      <c r="T131" s="408"/>
      <c r="U131" s="408"/>
      <c r="V131" s="408"/>
      <c r="W131" s="408"/>
      <c r="X131" s="162"/>
      <c r="Y131" s="162"/>
      <c r="Z131" s="505"/>
      <c r="AA131" s="437">
        <v>2</v>
      </c>
      <c r="AB131" s="478" t="str">
        <f>IF(AND($AA$131=$BN$129,AB$128=$BN$130),"R5","")</f>
        <v/>
      </c>
      <c r="AC131" s="479"/>
      <c r="AD131" s="478" t="str">
        <f>IF(AND($AA$131=$BN$129,AD$128=$BN$130),"R5","")</f>
        <v/>
      </c>
      <c r="AE131" s="479"/>
      <c r="AF131" s="482" t="str">
        <f>IF(AND($AA$131=$BN$129,AF$128=$BN$130),"R5","")</f>
        <v/>
      </c>
      <c r="AG131" s="483"/>
      <c r="AH131" s="463" t="str">
        <f>IF(AND($AA$131=$BN$129,AH$128=$BN$130),"R5","")</f>
        <v/>
      </c>
      <c r="AI131" s="464"/>
      <c r="AJ131" s="470" t="str">
        <f>IF(AND($AA$131=$BN$129,AJ$128=$BN$130),"R5","")</f>
        <v/>
      </c>
      <c r="AK131" s="471"/>
      <c r="AL131" s="309"/>
      <c r="AM131" s="162"/>
      <c r="AN131" s="486" t="str">
        <f>IF($V$13&lt;&gt;"",(INDEX($BM$52:$BT$57,MATCH($BO$129,$BM$52:$BM$57,0),MATCH($BO$130,$BM$52:$BT$52,0))),"")</f>
        <v/>
      </c>
      <c r="AO131" s="487"/>
      <c r="AP131" s="487"/>
      <c r="AQ131" s="487"/>
      <c r="AR131" s="487"/>
      <c r="AS131" s="487"/>
      <c r="AT131" s="487"/>
      <c r="AU131" s="487"/>
      <c r="AV131" s="487"/>
      <c r="AW131" s="487"/>
      <c r="AX131" s="487"/>
      <c r="AY131" s="487"/>
      <c r="AZ131" s="488"/>
      <c r="BA131" s="162"/>
      <c r="BB131" s="162"/>
      <c r="BC131" s="162"/>
      <c r="BD131" s="162"/>
      <c r="BE131" s="162"/>
      <c r="BF131" s="162"/>
      <c r="BG131" s="163"/>
      <c r="BN131" s="162"/>
      <c r="BO131" s="162"/>
      <c r="BU131" s="162"/>
      <c r="BV131" s="162"/>
      <c r="BW131" s="162"/>
      <c r="BX131" s="162"/>
      <c r="BY131" s="162"/>
      <c r="BZ131" s="162"/>
      <c r="CA131" s="162"/>
    </row>
    <row r="132" spans="1:79" ht="14.45" customHeight="1">
      <c r="A132" s="161"/>
      <c r="B132" s="162"/>
      <c r="C132" s="162"/>
      <c r="D132" s="162"/>
      <c r="E132" s="162"/>
      <c r="F132" s="162"/>
      <c r="G132" s="162"/>
      <c r="H132" s="162"/>
      <c r="I132" s="162"/>
      <c r="J132" s="184"/>
      <c r="K132" s="179"/>
      <c r="L132" s="179"/>
      <c r="M132" s="179"/>
      <c r="N132" s="179"/>
      <c r="O132" s="179"/>
      <c r="P132" s="185"/>
      <c r="Q132" s="162"/>
      <c r="R132" s="164"/>
      <c r="S132" s="164"/>
      <c r="T132" s="164"/>
      <c r="U132" s="164"/>
      <c r="V132" s="164"/>
      <c r="W132" s="164"/>
      <c r="X132" s="162"/>
      <c r="Y132" s="162"/>
      <c r="Z132" s="505"/>
      <c r="AA132" s="437"/>
      <c r="AB132" s="480"/>
      <c r="AC132" s="481"/>
      <c r="AD132" s="480"/>
      <c r="AE132" s="481"/>
      <c r="AF132" s="484"/>
      <c r="AG132" s="485"/>
      <c r="AH132" s="465"/>
      <c r="AI132" s="466"/>
      <c r="AJ132" s="472"/>
      <c r="AK132" s="473"/>
      <c r="AL132" s="309"/>
      <c r="AM132" s="162"/>
      <c r="AN132" s="489"/>
      <c r="AO132" s="490"/>
      <c r="AP132" s="490"/>
      <c r="AQ132" s="490"/>
      <c r="AR132" s="490"/>
      <c r="AS132" s="490"/>
      <c r="AT132" s="490"/>
      <c r="AU132" s="490"/>
      <c r="AV132" s="490"/>
      <c r="AW132" s="490"/>
      <c r="AX132" s="490"/>
      <c r="AY132" s="490"/>
      <c r="AZ132" s="491"/>
      <c r="BE132" s="162"/>
      <c r="BF132" s="162"/>
      <c r="BG132" s="163"/>
      <c r="BM132" s="195"/>
      <c r="BN132" s="509" t="s">
        <v>86</v>
      </c>
      <c r="BO132" s="510"/>
      <c r="BP132" s="511"/>
      <c r="BU132" s="162"/>
      <c r="BV132" s="162"/>
      <c r="BW132" s="162"/>
      <c r="BX132" s="162"/>
      <c r="BY132" s="162"/>
      <c r="BZ132" s="162"/>
      <c r="CA132" s="162"/>
    </row>
    <row r="133" spans="1:79" ht="14.45" customHeight="1">
      <c r="A133" s="161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278"/>
      <c r="S133" s="278"/>
      <c r="T133" s="164"/>
      <c r="U133" s="164"/>
      <c r="V133" s="164"/>
      <c r="W133" s="164"/>
      <c r="X133" s="162"/>
      <c r="Y133" s="162"/>
      <c r="Z133" s="505"/>
      <c r="AA133" s="437">
        <v>3</v>
      </c>
      <c r="AB133" s="478" t="str">
        <f>IF(AND($AA$133=$BN$129,AB$128=$BN$130),"R5","")</f>
        <v/>
      </c>
      <c r="AC133" s="479"/>
      <c r="AD133" s="482" t="str">
        <f>IF(AND($AA$133=$BN$129,AD$128=$BN$130),"R5","")</f>
        <v/>
      </c>
      <c r="AE133" s="483"/>
      <c r="AF133" s="463" t="str">
        <f>IF(AND($AA$133=$BN$129,AF$128=$BN$130),"R5","")</f>
        <v/>
      </c>
      <c r="AG133" s="464"/>
      <c r="AH133" s="470" t="str">
        <f>IF(AND($AA$133=$BN$129,AH$128=$BN$130),"R5","")</f>
        <v/>
      </c>
      <c r="AI133" s="471"/>
      <c r="AJ133" s="470" t="str">
        <f>IF(AND($AA$133=$BN$129,AJ$128=$BN$130),"R5","")</f>
        <v/>
      </c>
      <c r="AK133" s="471"/>
      <c r="AL133" s="309"/>
      <c r="AM133" s="162"/>
      <c r="AN133" s="162"/>
      <c r="AO133" s="162"/>
      <c r="AP133" s="162"/>
      <c r="AQ133" s="162"/>
      <c r="AR133" s="162"/>
      <c r="BE133" s="162"/>
      <c r="BF133" s="162"/>
      <c r="BG133" s="163"/>
      <c r="BM133" s="342" t="s">
        <v>87</v>
      </c>
      <c r="BN133" s="342">
        <v>0</v>
      </c>
      <c r="BO133" s="342">
        <v>1</v>
      </c>
      <c r="BP133" s="342">
        <v>2</v>
      </c>
      <c r="BQ133" s="170"/>
      <c r="BR133" s="162"/>
      <c r="BS133" s="162"/>
      <c r="BT133" s="162"/>
    </row>
    <row r="134" spans="1:79" ht="14.45" customHeight="1">
      <c r="A134" s="161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408"/>
      <c r="S134" s="408"/>
      <c r="T134" s="408"/>
      <c r="U134" s="408"/>
      <c r="V134" s="408"/>
      <c r="W134" s="408"/>
      <c r="X134" s="162"/>
      <c r="Y134" s="162"/>
      <c r="Z134" s="505"/>
      <c r="AA134" s="437"/>
      <c r="AB134" s="480"/>
      <c r="AC134" s="481"/>
      <c r="AD134" s="484"/>
      <c r="AE134" s="485"/>
      <c r="AF134" s="465"/>
      <c r="AG134" s="466"/>
      <c r="AH134" s="472"/>
      <c r="AI134" s="473"/>
      <c r="AJ134" s="472"/>
      <c r="AK134" s="473"/>
      <c r="AL134" s="309"/>
      <c r="AM134" s="162"/>
      <c r="AN134" s="162"/>
      <c r="AO134" s="162"/>
      <c r="AP134" s="162"/>
      <c r="AQ134" s="162"/>
      <c r="AR134" s="162"/>
      <c r="BE134" s="162"/>
      <c r="BF134" s="162"/>
      <c r="BG134" s="163"/>
      <c r="BM134" s="342">
        <v>1</v>
      </c>
      <c r="BN134" s="342">
        <v>1</v>
      </c>
      <c r="BO134" s="342">
        <v>1</v>
      </c>
      <c r="BP134" s="342">
        <v>1</v>
      </c>
      <c r="BQ134" s="170"/>
      <c r="BR134" s="162"/>
      <c r="BS134" s="162"/>
      <c r="BT134" s="162"/>
    </row>
    <row r="135" spans="1:79" ht="14.4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408"/>
      <c r="S135" s="408"/>
      <c r="T135" s="408"/>
      <c r="U135" s="408"/>
      <c r="V135" s="408"/>
      <c r="W135" s="408"/>
      <c r="X135" s="162"/>
      <c r="Y135" s="162"/>
      <c r="Z135" s="505"/>
      <c r="AA135" s="437">
        <v>4</v>
      </c>
      <c r="AB135" s="482" t="str">
        <f>IF(AND($AA$135=$BN$129,AB$128=$BN$130),"R5","")</f>
        <v/>
      </c>
      <c r="AC135" s="483"/>
      <c r="AD135" s="463" t="str">
        <f>IF(AND($AA$135=$BN$129,AD$128=$BN$130),"R5","")</f>
        <v/>
      </c>
      <c r="AE135" s="464"/>
      <c r="AF135" s="463" t="str">
        <f>IF(AND($AA$135=$BN$129,AF$128=$BN$130),"R5","")</f>
        <v/>
      </c>
      <c r="AG135" s="464"/>
      <c r="AH135" s="470" t="str">
        <f>IF(AND($AA$135=$BN$129,AH$128=$BN$130),"R5","")</f>
        <v/>
      </c>
      <c r="AI135" s="471"/>
      <c r="AJ135" s="470" t="str">
        <f>IF(AND($AA$135=$BN$129,AJ$128=$BN$130),"R5","")</f>
        <v/>
      </c>
      <c r="AK135" s="471"/>
      <c r="AL135" s="309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3"/>
      <c r="BM135" s="342">
        <v>2</v>
      </c>
      <c r="BN135" s="342">
        <v>2</v>
      </c>
      <c r="BO135" s="342">
        <v>1</v>
      </c>
      <c r="BP135" s="342">
        <v>1</v>
      </c>
      <c r="BQ135" s="170"/>
      <c r="BR135" s="162"/>
      <c r="BS135" s="162"/>
      <c r="BT135" s="162"/>
    </row>
    <row r="136" spans="1:79" ht="14.45" customHeight="1">
      <c r="A136" s="161"/>
      <c r="B136" s="162"/>
      <c r="C136" s="162"/>
      <c r="D136" s="162"/>
      <c r="E136" s="197" t="s">
        <v>83</v>
      </c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62"/>
      <c r="R136" s="408"/>
      <c r="S136" s="408"/>
      <c r="T136" s="408"/>
      <c r="U136" s="408"/>
      <c r="V136" s="408"/>
      <c r="W136" s="408"/>
      <c r="X136" s="162"/>
      <c r="Y136" s="162"/>
      <c r="Z136" s="505"/>
      <c r="AA136" s="437"/>
      <c r="AB136" s="484"/>
      <c r="AC136" s="485"/>
      <c r="AD136" s="465"/>
      <c r="AE136" s="466"/>
      <c r="AF136" s="465"/>
      <c r="AG136" s="466"/>
      <c r="AH136" s="472"/>
      <c r="AI136" s="473"/>
      <c r="AJ136" s="472"/>
      <c r="AK136" s="473"/>
      <c r="AL136" s="309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3"/>
      <c r="BM136" s="342">
        <v>3</v>
      </c>
      <c r="BN136" s="342">
        <v>3</v>
      </c>
      <c r="BO136" s="342">
        <v>2</v>
      </c>
      <c r="BP136" s="342">
        <v>1</v>
      </c>
      <c r="BQ136" s="170"/>
      <c r="BR136" s="162"/>
      <c r="BS136" s="162"/>
      <c r="BT136" s="162"/>
    </row>
    <row r="137" spans="1:79" ht="14.45" customHeight="1">
      <c r="A137" s="161"/>
      <c r="B137" s="162"/>
      <c r="C137" s="162"/>
      <c r="D137" s="162"/>
      <c r="E137" s="162"/>
      <c r="F137" s="162"/>
      <c r="G137" s="162"/>
      <c r="H137" s="162"/>
      <c r="I137" s="162"/>
      <c r="J137" s="173"/>
      <c r="K137" s="174"/>
      <c r="L137" s="174"/>
      <c r="M137" s="174"/>
      <c r="N137" s="174"/>
      <c r="O137" s="174"/>
      <c r="P137" s="175"/>
      <c r="Q137" s="198"/>
      <c r="R137" s="408"/>
      <c r="S137" s="408"/>
      <c r="T137" s="408"/>
      <c r="U137" s="408"/>
      <c r="V137" s="408"/>
      <c r="W137" s="408"/>
      <c r="X137" s="162"/>
      <c r="Y137" s="162"/>
      <c r="Z137" s="505"/>
      <c r="AA137" s="437">
        <v>5</v>
      </c>
      <c r="AB137" s="463" t="str">
        <f>IF(AND($AA$137=$BN$129,AB$128=$BN$130),"R5","")</f>
        <v/>
      </c>
      <c r="AC137" s="464"/>
      <c r="AD137" s="463" t="str">
        <f>IF(AND($AA$137=$BN$129,AD$128=$BN$130),"R5","")</f>
        <v/>
      </c>
      <c r="AE137" s="464"/>
      <c r="AF137" s="470" t="str">
        <f>IF(AND($AA$137=$BN$129,AF$128=$BN$130),"R5","")</f>
        <v/>
      </c>
      <c r="AG137" s="471"/>
      <c r="AH137" s="470" t="str">
        <f>IF(AND($AA$137=$BN$129,AH$128=$BN$130),"R5","")</f>
        <v/>
      </c>
      <c r="AI137" s="471"/>
      <c r="AJ137" s="470" t="str">
        <f>IF(AND($AA$137=$BN$129,AJ$128=$BN$130),"R5","")</f>
        <v/>
      </c>
      <c r="AK137" s="471"/>
      <c r="AL137" s="309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3"/>
      <c r="BM137" s="342">
        <v>4</v>
      </c>
      <c r="BN137" s="342">
        <v>4</v>
      </c>
      <c r="BO137" s="342">
        <v>3</v>
      </c>
      <c r="BP137" s="342">
        <v>2</v>
      </c>
      <c r="BQ137" s="170"/>
      <c r="BR137" s="162"/>
      <c r="BS137" s="162"/>
      <c r="BT137" s="162"/>
    </row>
    <row r="138" spans="1:79" ht="14.45" customHeight="1">
      <c r="A138" s="161"/>
      <c r="B138" s="162"/>
      <c r="C138" s="162"/>
      <c r="D138" s="162"/>
      <c r="E138" s="162"/>
      <c r="F138" s="162"/>
      <c r="G138" s="162"/>
      <c r="H138" s="162"/>
      <c r="I138" s="162"/>
      <c r="J138" s="512" t="str">
        <f>BO130</f>
        <v/>
      </c>
      <c r="K138" s="512"/>
      <c r="L138" s="512"/>
      <c r="M138" s="512"/>
      <c r="N138" s="512"/>
      <c r="O138" s="512"/>
      <c r="P138" s="512"/>
      <c r="Q138" s="162"/>
      <c r="R138" s="408"/>
      <c r="S138" s="408"/>
      <c r="T138" s="408"/>
      <c r="U138" s="408"/>
      <c r="V138" s="408"/>
      <c r="W138" s="408"/>
      <c r="X138" s="162"/>
      <c r="Y138" s="162"/>
      <c r="Z138" s="506"/>
      <c r="AA138" s="437"/>
      <c r="AB138" s="465"/>
      <c r="AC138" s="466"/>
      <c r="AD138" s="465"/>
      <c r="AE138" s="466"/>
      <c r="AF138" s="472"/>
      <c r="AG138" s="473"/>
      <c r="AH138" s="472"/>
      <c r="AI138" s="473"/>
      <c r="AJ138" s="472"/>
      <c r="AK138" s="473"/>
      <c r="AL138" s="309"/>
      <c r="AM138" s="162"/>
      <c r="AN138" s="162"/>
      <c r="AO138" s="162"/>
      <c r="AP138" s="162"/>
      <c r="AQ138" s="162"/>
      <c r="AR138" s="162"/>
      <c r="AS138" s="164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3"/>
      <c r="BM138" s="342">
        <v>5</v>
      </c>
      <c r="BN138" s="342">
        <v>5</v>
      </c>
      <c r="BO138" s="342">
        <v>4</v>
      </c>
      <c r="BP138" s="342">
        <v>3</v>
      </c>
      <c r="BQ138" s="170"/>
      <c r="BR138" s="162"/>
      <c r="BS138" s="162"/>
      <c r="BT138" s="162"/>
    </row>
    <row r="139" spans="1:79">
      <c r="A139" s="161"/>
      <c r="B139" s="162"/>
      <c r="C139" s="162"/>
      <c r="D139" s="162"/>
      <c r="E139" s="162"/>
      <c r="F139" s="162"/>
      <c r="G139" s="162"/>
      <c r="H139" s="162"/>
      <c r="I139" s="162"/>
      <c r="J139" s="184"/>
      <c r="K139" s="179"/>
      <c r="L139" s="179"/>
      <c r="M139" s="179"/>
      <c r="N139" s="179"/>
      <c r="O139" s="179"/>
      <c r="P139" s="185"/>
      <c r="Q139" s="162"/>
      <c r="R139" s="162"/>
      <c r="S139" s="162"/>
      <c r="T139" s="162"/>
      <c r="U139" s="162"/>
      <c r="V139" s="162"/>
      <c r="W139" s="162"/>
      <c r="X139" s="162"/>
      <c r="Y139" s="162"/>
      <c r="Z139" s="178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3"/>
    </row>
    <row r="140" spans="1:79">
      <c r="A140" s="161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78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3"/>
    </row>
    <row r="141" spans="1:79" ht="15.75" thickBot="1">
      <c r="A141" s="161"/>
      <c r="B141" s="162"/>
      <c r="C141" s="162"/>
      <c r="D141" s="162"/>
      <c r="E141" s="162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3"/>
    </row>
    <row r="142" spans="1:79" ht="32.450000000000003" customHeight="1" thickBot="1">
      <c r="A142" s="389" t="s">
        <v>461</v>
      </c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0"/>
      <c r="AC142" s="390"/>
      <c r="AD142" s="390"/>
      <c r="AE142" s="390"/>
      <c r="AF142" s="390"/>
      <c r="AG142" s="390"/>
      <c r="AH142" s="390"/>
      <c r="AI142" s="390"/>
      <c r="AJ142" s="390"/>
      <c r="AK142" s="390"/>
      <c r="AL142" s="390"/>
      <c r="AM142" s="390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  <c r="BG142" s="391"/>
    </row>
    <row r="143" spans="1:79" s="192" customFormat="1" ht="32.450000000000003" customHeight="1">
      <c r="A143" s="152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3"/>
    </row>
    <row r="144" spans="1:79" ht="19.899999999999999" customHeight="1">
      <c r="A144" s="161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3"/>
    </row>
    <row r="145" spans="1:59">
      <c r="A145" s="161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3"/>
    </row>
    <row r="146" spans="1:59" ht="34.15" customHeight="1">
      <c r="A146" s="161"/>
      <c r="B146" s="162"/>
      <c r="C146" s="162"/>
      <c r="D146" s="413"/>
      <c r="E146" s="414"/>
      <c r="F146" s="414"/>
      <c r="G146" s="414"/>
      <c r="H146" s="414"/>
      <c r="I146" s="414"/>
      <c r="J146" s="414"/>
      <c r="K146" s="414"/>
      <c r="L146" s="18"/>
      <c r="M146" s="18"/>
      <c r="N146" s="18"/>
      <c r="O146" s="18"/>
      <c r="P146" s="174"/>
      <c r="Q146" s="18"/>
      <c r="R146" s="18"/>
      <c r="S146" s="174"/>
      <c r="T146" s="18"/>
      <c r="U146" s="18"/>
      <c r="V146" s="18"/>
      <c r="W146" s="18"/>
      <c r="X146" s="18"/>
      <c r="Y146" s="18"/>
      <c r="Z146" s="174"/>
      <c r="AA146" s="18"/>
      <c r="AB146" s="18"/>
      <c r="AC146" s="154" t="s">
        <v>461</v>
      </c>
      <c r="AD146" s="18"/>
      <c r="AE146" s="18"/>
      <c r="AF146" s="174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9"/>
      <c r="AV146" s="279"/>
      <c r="AW146" s="8"/>
      <c r="AX146" s="8"/>
      <c r="AY146" s="8"/>
      <c r="AZ146" s="8"/>
      <c r="BA146" s="8"/>
      <c r="BB146" s="8"/>
      <c r="BC146" s="8"/>
      <c r="BD146" s="8"/>
      <c r="BE146" s="162"/>
      <c r="BF146" s="162"/>
      <c r="BG146" s="163"/>
    </row>
    <row r="147" spans="1:59" ht="45.75" customHeight="1">
      <c r="A147" s="161"/>
      <c r="B147" s="162"/>
      <c r="C147" s="162"/>
      <c r="D147" s="410" t="s">
        <v>470</v>
      </c>
      <c r="E147" s="411"/>
      <c r="F147" s="411"/>
      <c r="G147" s="411"/>
      <c r="H147" s="411"/>
      <c r="I147" s="411"/>
      <c r="J147" s="411"/>
      <c r="K147" s="412"/>
      <c r="L147" s="401" t="s">
        <v>332</v>
      </c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3"/>
      <c r="AH147" s="401" t="s">
        <v>94</v>
      </c>
      <c r="AI147" s="402"/>
      <c r="AJ147" s="402"/>
      <c r="AK147" s="402"/>
      <c r="AL147" s="402"/>
      <c r="AM147" s="403"/>
      <c r="AN147" s="277" t="s">
        <v>95</v>
      </c>
      <c r="AO147" s="401" t="s">
        <v>773</v>
      </c>
      <c r="AP147" s="402"/>
      <c r="AQ147" s="403"/>
      <c r="AR147" s="407" t="s">
        <v>801</v>
      </c>
      <c r="AS147" s="407"/>
      <c r="AT147" s="407"/>
      <c r="AU147" s="407"/>
      <c r="AV147" s="279"/>
      <c r="AW147" s="279"/>
      <c r="AX147" s="279"/>
      <c r="AY147" s="279"/>
      <c r="AZ147" s="164"/>
      <c r="BA147" s="279"/>
      <c r="BB147" s="279"/>
      <c r="BC147" s="279"/>
      <c r="BE147" s="162"/>
      <c r="BF147" s="162"/>
      <c r="BG147" s="163"/>
    </row>
    <row r="148" spans="1:59" ht="24.95" customHeight="1">
      <c r="A148" s="161"/>
      <c r="B148" s="162"/>
      <c r="C148" s="162"/>
      <c r="D148" s="392">
        <v>1</v>
      </c>
      <c r="E148" s="395" t="s">
        <v>464</v>
      </c>
      <c r="F148" s="396"/>
      <c r="G148" s="397"/>
      <c r="H148" s="397"/>
      <c r="I148" s="397"/>
      <c r="J148" s="397"/>
      <c r="K148" s="398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15"/>
      <c r="AI148" s="416"/>
      <c r="AJ148" s="416"/>
      <c r="AK148" s="416"/>
      <c r="AL148" s="416"/>
      <c r="AM148" s="417"/>
      <c r="AN148" s="400"/>
      <c r="AO148" s="400"/>
      <c r="AP148" s="400"/>
      <c r="AQ148" s="400"/>
      <c r="AR148" s="400"/>
      <c r="AS148" s="400"/>
      <c r="AT148" s="400"/>
      <c r="AU148" s="400"/>
      <c r="AV148" s="290"/>
      <c r="AW148" s="290"/>
      <c r="AX148" s="290"/>
      <c r="AY148" s="290"/>
      <c r="AZ148" s="290"/>
      <c r="BA148" s="290"/>
      <c r="BB148" s="290"/>
      <c r="BC148" s="290"/>
      <c r="BE148" s="162"/>
      <c r="BF148" s="162"/>
      <c r="BG148" s="163"/>
    </row>
    <row r="149" spans="1:59" ht="24.95" customHeight="1">
      <c r="A149" s="161"/>
      <c r="B149" s="162"/>
      <c r="C149" s="162"/>
      <c r="D149" s="392"/>
      <c r="E149" s="395" t="s">
        <v>465</v>
      </c>
      <c r="F149" s="396"/>
      <c r="G149" s="397"/>
      <c r="H149" s="397"/>
      <c r="I149" s="397"/>
      <c r="J149" s="397"/>
      <c r="K149" s="398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18"/>
      <c r="AI149" s="419"/>
      <c r="AJ149" s="419"/>
      <c r="AK149" s="419"/>
      <c r="AL149" s="419"/>
      <c r="AM149" s="420"/>
      <c r="AN149" s="400"/>
      <c r="AO149" s="400"/>
      <c r="AP149" s="400"/>
      <c r="AQ149" s="400"/>
      <c r="AR149" s="400"/>
      <c r="AS149" s="400"/>
      <c r="AT149" s="400"/>
      <c r="AU149" s="400"/>
      <c r="AV149" s="290"/>
      <c r="AW149" s="290"/>
      <c r="AX149" s="290"/>
      <c r="AY149" s="290"/>
      <c r="AZ149" s="290"/>
      <c r="BA149" s="290"/>
      <c r="BB149" s="290"/>
      <c r="BC149" s="290"/>
      <c r="BE149" s="162"/>
      <c r="BF149" s="162"/>
      <c r="BG149" s="163"/>
    </row>
    <row r="150" spans="1:59" ht="24.95" customHeight="1">
      <c r="A150" s="161"/>
      <c r="B150" s="162"/>
      <c r="C150" s="162"/>
      <c r="D150" s="392"/>
      <c r="E150" s="395" t="s">
        <v>466</v>
      </c>
      <c r="F150" s="396"/>
      <c r="G150" s="397"/>
      <c r="H150" s="397"/>
      <c r="I150" s="397"/>
      <c r="J150" s="397"/>
      <c r="K150" s="398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21"/>
      <c r="AI150" s="422"/>
      <c r="AJ150" s="422"/>
      <c r="AK150" s="422"/>
      <c r="AL150" s="422"/>
      <c r="AM150" s="423"/>
      <c r="AN150" s="400"/>
      <c r="AO150" s="400"/>
      <c r="AP150" s="400"/>
      <c r="AQ150" s="400"/>
      <c r="AR150" s="400"/>
      <c r="AS150" s="400"/>
      <c r="AT150" s="400"/>
      <c r="AU150" s="400"/>
      <c r="AV150" s="290"/>
      <c r="AW150" s="290"/>
      <c r="AX150" s="290"/>
      <c r="AY150" s="290"/>
      <c r="AZ150" s="290"/>
      <c r="BA150" s="290"/>
      <c r="BB150" s="290"/>
      <c r="BC150" s="290"/>
      <c r="BE150" s="162"/>
      <c r="BF150" s="162"/>
      <c r="BG150" s="163"/>
    </row>
    <row r="151" spans="1:59" ht="24.95" customHeight="1">
      <c r="A151" s="161"/>
      <c r="B151" s="162"/>
      <c r="C151" s="162"/>
      <c r="D151" s="392">
        <v>2</v>
      </c>
      <c r="E151" s="395" t="s">
        <v>464</v>
      </c>
      <c r="F151" s="396"/>
      <c r="G151" s="397"/>
      <c r="H151" s="397"/>
      <c r="I151" s="397"/>
      <c r="J151" s="397"/>
      <c r="K151" s="398"/>
      <c r="L151" s="415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7"/>
      <c r="AH151" s="415"/>
      <c r="AI151" s="416"/>
      <c r="AJ151" s="416"/>
      <c r="AK151" s="416"/>
      <c r="AL151" s="416"/>
      <c r="AM151" s="417"/>
      <c r="AN151" s="400"/>
      <c r="AO151" s="400"/>
      <c r="AP151" s="400"/>
      <c r="AQ151" s="400"/>
      <c r="AR151" s="400"/>
      <c r="AS151" s="400"/>
      <c r="AT151" s="400"/>
      <c r="AU151" s="400"/>
      <c r="AV151" s="290"/>
      <c r="AW151" s="290"/>
      <c r="AX151" s="290"/>
      <c r="AY151" s="290"/>
      <c r="AZ151" s="290"/>
      <c r="BA151" s="290"/>
      <c r="BB151" s="290"/>
      <c r="BC151" s="290"/>
      <c r="BE151" s="162"/>
      <c r="BF151" s="162"/>
      <c r="BG151" s="163"/>
    </row>
    <row r="152" spans="1:59" ht="24.95" customHeight="1">
      <c r="A152" s="161"/>
      <c r="B152" s="162"/>
      <c r="C152" s="162"/>
      <c r="D152" s="392"/>
      <c r="E152" s="395" t="s">
        <v>465</v>
      </c>
      <c r="F152" s="396"/>
      <c r="G152" s="397"/>
      <c r="H152" s="397"/>
      <c r="I152" s="397"/>
      <c r="J152" s="397"/>
      <c r="K152" s="398"/>
      <c r="L152" s="418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419"/>
      <c r="AC152" s="419"/>
      <c r="AD152" s="419"/>
      <c r="AE152" s="419"/>
      <c r="AF152" s="419"/>
      <c r="AG152" s="420"/>
      <c r="AH152" s="418"/>
      <c r="AI152" s="419"/>
      <c r="AJ152" s="419"/>
      <c r="AK152" s="419"/>
      <c r="AL152" s="419"/>
      <c r="AM152" s="420"/>
      <c r="AN152" s="400"/>
      <c r="AO152" s="400"/>
      <c r="AP152" s="400"/>
      <c r="AQ152" s="400"/>
      <c r="AR152" s="400"/>
      <c r="AS152" s="400"/>
      <c r="AT152" s="400"/>
      <c r="AU152" s="400"/>
      <c r="AV152" s="290"/>
      <c r="AW152" s="290"/>
      <c r="AX152" s="290"/>
      <c r="AY152" s="290"/>
      <c r="AZ152" s="290"/>
      <c r="BA152" s="290"/>
      <c r="BB152" s="290"/>
      <c r="BC152" s="290"/>
      <c r="BE152" s="162"/>
      <c r="BF152" s="162"/>
      <c r="BG152" s="163"/>
    </row>
    <row r="153" spans="1:59" ht="24.95" customHeight="1">
      <c r="A153" s="161"/>
      <c r="B153" s="162"/>
      <c r="C153" s="162"/>
      <c r="D153" s="392"/>
      <c r="E153" s="395" t="s">
        <v>466</v>
      </c>
      <c r="F153" s="396"/>
      <c r="G153" s="397"/>
      <c r="H153" s="397"/>
      <c r="I153" s="397"/>
      <c r="J153" s="397"/>
      <c r="K153" s="398"/>
      <c r="L153" s="421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2"/>
      <c r="AC153" s="422"/>
      <c r="AD153" s="422"/>
      <c r="AE153" s="422"/>
      <c r="AF153" s="422"/>
      <c r="AG153" s="423"/>
      <c r="AH153" s="421"/>
      <c r="AI153" s="422"/>
      <c r="AJ153" s="422"/>
      <c r="AK153" s="422"/>
      <c r="AL153" s="422"/>
      <c r="AM153" s="423"/>
      <c r="AN153" s="400"/>
      <c r="AO153" s="400"/>
      <c r="AP153" s="400"/>
      <c r="AQ153" s="400"/>
      <c r="AR153" s="400"/>
      <c r="AS153" s="400"/>
      <c r="AT153" s="400"/>
      <c r="AU153" s="400"/>
      <c r="AV153" s="290"/>
      <c r="AW153" s="290"/>
      <c r="AX153" s="290"/>
      <c r="AY153" s="290"/>
      <c r="AZ153" s="290"/>
      <c r="BA153" s="290"/>
      <c r="BB153" s="290"/>
      <c r="BC153" s="290"/>
      <c r="BE153" s="162"/>
      <c r="BF153" s="162"/>
      <c r="BG153" s="163"/>
    </row>
    <row r="154" spans="1:59" ht="24.95" customHeight="1">
      <c r="A154" s="161"/>
      <c r="B154" s="162"/>
      <c r="C154" s="162"/>
      <c r="D154" s="392">
        <v>3</v>
      </c>
      <c r="E154" s="395" t="s">
        <v>464</v>
      </c>
      <c r="F154" s="396"/>
      <c r="G154" s="397"/>
      <c r="H154" s="397"/>
      <c r="I154" s="397"/>
      <c r="J154" s="397"/>
      <c r="K154" s="398"/>
      <c r="L154" s="415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  <c r="AA154" s="416"/>
      <c r="AB154" s="416"/>
      <c r="AC154" s="416"/>
      <c r="AD154" s="416"/>
      <c r="AE154" s="416"/>
      <c r="AF154" s="416"/>
      <c r="AG154" s="417"/>
      <c r="AH154" s="415"/>
      <c r="AI154" s="416"/>
      <c r="AJ154" s="416"/>
      <c r="AK154" s="416"/>
      <c r="AL154" s="416"/>
      <c r="AM154" s="417"/>
      <c r="AN154" s="400"/>
      <c r="AO154" s="400"/>
      <c r="AP154" s="400"/>
      <c r="AQ154" s="400"/>
      <c r="AR154" s="400"/>
      <c r="AS154" s="400"/>
      <c r="AT154" s="400"/>
      <c r="AU154" s="400"/>
      <c r="AV154" s="290"/>
      <c r="AW154" s="290"/>
      <c r="AX154" s="290"/>
      <c r="AY154" s="290"/>
      <c r="AZ154" s="290"/>
      <c r="BA154" s="290"/>
      <c r="BB154" s="290"/>
      <c r="BC154" s="290"/>
      <c r="BE154" s="162"/>
      <c r="BF154" s="162"/>
      <c r="BG154" s="163"/>
    </row>
    <row r="155" spans="1:59" ht="24.95" customHeight="1">
      <c r="A155" s="161"/>
      <c r="B155" s="162"/>
      <c r="C155" s="162"/>
      <c r="D155" s="392"/>
      <c r="E155" s="395" t="s">
        <v>465</v>
      </c>
      <c r="F155" s="396"/>
      <c r="G155" s="397"/>
      <c r="H155" s="397"/>
      <c r="I155" s="397"/>
      <c r="J155" s="397"/>
      <c r="K155" s="398"/>
      <c r="L155" s="418"/>
      <c r="M155" s="419"/>
      <c r="N155" s="419"/>
      <c r="O155" s="419"/>
      <c r="P155" s="419"/>
      <c r="Q155" s="419"/>
      <c r="R155" s="419"/>
      <c r="S155" s="419"/>
      <c r="T155" s="419"/>
      <c r="U155" s="419"/>
      <c r="V155" s="419"/>
      <c r="W155" s="419"/>
      <c r="X155" s="419"/>
      <c r="Y155" s="419"/>
      <c r="Z155" s="419"/>
      <c r="AA155" s="419"/>
      <c r="AB155" s="419"/>
      <c r="AC155" s="419"/>
      <c r="AD155" s="419"/>
      <c r="AE155" s="419"/>
      <c r="AF155" s="419"/>
      <c r="AG155" s="420"/>
      <c r="AH155" s="418"/>
      <c r="AI155" s="419"/>
      <c r="AJ155" s="419"/>
      <c r="AK155" s="419"/>
      <c r="AL155" s="419"/>
      <c r="AM155" s="420"/>
      <c r="AN155" s="400"/>
      <c r="AO155" s="400"/>
      <c r="AP155" s="400"/>
      <c r="AQ155" s="400"/>
      <c r="AR155" s="400"/>
      <c r="AS155" s="400"/>
      <c r="AT155" s="400"/>
      <c r="AU155" s="400"/>
      <c r="AV155" s="290"/>
      <c r="AW155" s="290"/>
      <c r="AX155" s="290"/>
      <c r="AY155" s="290"/>
      <c r="AZ155" s="290"/>
      <c r="BA155" s="290"/>
      <c r="BB155" s="290"/>
      <c r="BC155" s="290"/>
      <c r="BE155" s="162"/>
      <c r="BF155" s="162"/>
      <c r="BG155" s="163"/>
    </row>
    <row r="156" spans="1:59" ht="24.95" customHeight="1">
      <c r="A156" s="161"/>
      <c r="B156" s="162"/>
      <c r="C156" s="162"/>
      <c r="D156" s="392"/>
      <c r="E156" s="395" t="s">
        <v>466</v>
      </c>
      <c r="F156" s="396"/>
      <c r="G156" s="397"/>
      <c r="H156" s="397"/>
      <c r="I156" s="397"/>
      <c r="J156" s="397"/>
      <c r="K156" s="398"/>
      <c r="L156" s="421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  <c r="AA156" s="422"/>
      <c r="AB156" s="422"/>
      <c r="AC156" s="422"/>
      <c r="AD156" s="422"/>
      <c r="AE156" s="422"/>
      <c r="AF156" s="422"/>
      <c r="AG156" s="423"/>
      <c r="AH156" s="421"/>
      <c r="AI156" s="422"/>
      <c r="AJ156" s="422"/>
      <c r="AK156" s="422"/>
      <c r="AL156" s="422"/>
      <c r="AM156" s="423"/>
      <c r="AN156" s="400"/>
      <c r="AO156" s="400"/>
      <c r="AP156" s="400"/>
      <c r="AQ156" s="400"/>
      <c r="AR156" s="400"/>
      <c r="AS156" s="400"/>
      <c r="AT156" s="400"/>
      <c r="AU156" s="400"/>
      <c r="AV156" s="290"/>
      <c r="AW156" s="290"/>
      <c r="AX156" s="290"/>
      <c r="AY156" s="290"/>
      <c r="AZ156" s="290"/>
      <c r="BA156" s="290"/>
      <c r="BB156" s="290"/>
      <c r="BC156" s="290"/>
      <c r="BE156" s="162"/>
      <c r="BF156" s="162"/>
      <c r="BG156" s="163"/>
    </row>
    <row r="157" spans="1:59" ht="24.95" customHeight="1">
      <c r="A157" s="161"/>
      <c r="B157" s="162"/>
      <c r="C157" s="162"/>
      <c r="D157" s="392">
        <v>4</v>
      </c>
      <c r="E157" s="395" t="s">
        <v>464</v>
      </c>
      <c r="F157" s="396"/>
      <c r="G157" s="425"/>
      <c r="H157" s="425"/>
      <c r="I157" s="425"/>
      <c r="J157" s="425"/>
      <c r="K157" s="426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15"/>
      <c r="AI157" s="416"/>
      <c r="AJ157" s="416"/>
      <c r="AK157" s="416"/>
      <c r="AL157" s="416"/>
      <c r="AM157" s="417"/>
      <c r="AN157" s="400"/>
      <c r="AO157" s="400"/>
      <c r="AP157" s="400"/>
      <c r="AQ157" s="400"/>
      <c r="AR157" s="400"/>
      <c r="AS157" s="400"/>
      <c r="AT157" s="400"/>
      <c r="AU157" s="400"/>
      <c r="AV157" s="290"/>
      <c r="AW157" s="290"/>
      <c r="AX157" s="290"/>
      <c r="AY157" s="290"/>
      <c r="AZ157" s="290"/>
      <c r="BA157" s="290"/>
      <c r="BB157" s="290"/>
      <c r="BC157" s="290"/>
      <c r="BE157" s="162"/>
      <c r="BF157" s="162"/>
      <c r="BG157" s="163"/>
    </row>
    <row r="158" spans="1:59" ht="24.95" customHeight="1">
      <c r="A158" s="161"/>
      <c r="B158" s="162"/>
      <c r="C158" s="162"/>
      <c r="D158" s="392"/>
      <c r="E158" s="395" t="s">
        <v>465</v>
      </c>
      <c r="F158" s="396"/>
      <c r="G158" s="397"/>
      <c r="H158" s="397"/>
      <c r="I158" s="397"/>
      <c r="J158" s="397"/>
      <c r="K158" s="398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18"/>
      <c r="AI158" s="419"/>
      <c r="AJ158" s="419"/>
      <c r="AK158" s="419"/>
      <c r="AL158" s="419"/>
      <c r="AM158" s="420"/>
      <c r="AN158" s="400"/>
      <c r="AO158" s="400"/>
      <c r="AP158" s="400"/>
      <c r="AQ158" s="400"/>
      <c r="AR158" s="400"/>
      <c r="AS158" s="400"/>
      <c r="AT158" s="400"/>
      <c r="AU158" s="400"/>
      <c r="AV158" s="290"/>
      <c r="AW158" s="290"/>
      <c r="AX158" s="290"/>
      <c r="AY158" s="290"/>
      <c r="AZ158" s="290"/>
      <c r="BA158" s="290"/>
      <c r="BB158" s="290"/>
      <c r="BC158" s="290"/>
      <c r="BE158" s="162"/>
      <c r="BF158" s="162"/>
      <c r="BG158" s="163"/>
    </row>
    <row r="159" spans="1:59" ht="24.95" customHeight="1">
      <c r="A159" s="161"/>
      <c r="B159" s="162"/>
      <c r="C159" s="162"/>
      <c r="D159" s="392"/>
      <c r="E159" s="395" t="s">
        <v>466</v>
      </c>
      <c r="F159" s="396"/>
      <c r="G159" s="425"/>
      <c r="H159" s="425"/>
      <c r="I159" s="425"/>
      <c r="J159" s="425"/>
      <c r="K159" s="426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21"/>
      <c r="AI159" s="422"/>
      <c r="AJ159" s="422"/>
      <c r="AK159" s="422"/>
      <c r="AL159" s="422"/>
      <c r="AM159" s="423"/>
      <c r="AN159" s="400"/>
      <c r="AO159" s="400"/>
      <c r="AP159" s="400"/>
      <c r="AQ159" s="400"/>
      <c r="AR159" s="400"/>
      <c r="AS159" s="400"/>
      <c r="AT159" s="400"/>
      <c r="AU159" s="400"/>
      <c r="AV159" s="290"/>
      <c r="AW159" s="290"/>
      <c r="AX159" s="290"/>
      <c r="AY159" s="290"/>
      <c r="AZ159" s="290"/>
      <c r="BA159" s="290"/>
      <c r="BB159" s="290"/>
      <c r="BC159" s="290"/>
      <c r="BE159" s="162"/>
      <c r="BF159" s="162"/>
      <c r="BG159" s="163"/>
    </row>
    <row r="160" spans="1:59" s="164" customFormat="1" ht="11.25" customHeight="1">
      <c r="A160" s="166"/>
      <c r="D160" s="201"/>
      <c r="E160" s="149"/>
      <c r="F160" s="149"/>
      <c r="G160" s="520"/>
      <c r="H160" s="520"/>
      <c r="I160" s="520"/>
      <c r="J160" s="520"/>
      <c r="K160" s="520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G160" s="165"/>
    </row>
    <row r="161" spans="1:68" s="192" customFormat="1" ht="13.5" customHeight="1" thickBot="1">
      <c r="A161" s="166"/>
      <c r="B161" s="164"/>
      <c r="C161" s="164"/>
      <c r="D161" s="201"/>
      <c r="E161" s="149"/>
      <c r="F161" s="149"/>
      <c r="G161" s="149"/>
      <c r="H161" s="343"/>
      <c r="I161" s="343"/>
      <c r="J161" s="343"/>
      <c r="K161" s="343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202"/>
      <c r="AX161" s="202"/>
      <c r="AY161" s="202"/>
      <c r="AZ161" s="202"/>
      <c r="BA161" s="202"/>
      <c r="BB161" s="202"/>
      <c r="BC161" s="202"/>
      <c r="BD161" s="202"/>
      <c r="BE161" s="164"/>
      <c r="BF161" s="164"/>
      <c r="BG161" s="165"/>
    </row>
    <row r="162" spans="1:68" ht="33.75" customHeight="1" thickBot="1">
      <c r="A162" s="389" t="s">
        <v>776</v>
      </c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  <c r="AT162" s="390"/>
      <c r="AU162" s="390"/>
      <c r="AV162" s="390"/>
      <c r="AW162" s="390"/>
      <c r="AX162" s="390"/>
      <c r="AY162" s="390"/>
      <c r="AZ162" s="390"/>
      <c r="BA162" s="390"/>
      <c r="BB162" s="390"/>
      <c r="BC162" s="390"/>
      <c r="BD162" s="390"/>
      <c r="BE162" s="390"/>
      <c r="BF162" s="390"/>
      <c r="BG162" s="391"/>
    </row>
    <row r="163" spans="1:68" s="192" customFormat="1" ht="14.45" customHeight="1">
      <c r="A163" s="15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5"/>
      <c r="BH163" s="160"/>
    </row>
    <row r="164" spans="1:68" s="192" customFormat="1" ht="14.45" customHeight="1">
      <c r="A164" s="152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63"/>
      <c r="BH164" s="160"/>
    </row>
    <row r="165" spans="1:68" s="192" customFormat="1" ht="14.45" customHeight="1">
      <c r="A165" s="152"/>
      <c r="B165" s="150"/>
      <c r="C165" s="150"/>
      <c r="D165" s="521" t="s">
        <v>222</v>
      </c>
      <c r="E165" s="522"/>
      <c r="F165" s="522"/>
      <c r="G165" s="522"/>
      <c r="H165" s="522"/>
      <c r="I165" s="522"/>
      <c r="J165" s="522"/>
      <c r="K165" s="523"/>
      <c r="L165" s="521" t="s">
        <v>775</v>
      </c>
      <c r="M165" s="52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2"/>
      <c r="Z165" s="522"/>
      <c r="AA165" s="522"/>
      <c r="AB165" s="522"/>
      <c r="AC165" s="522"/>
      <c r="AD165" s="523"/>
      <c r="AE165" s="399" t="s">
        <v>467</v>
      </c>
      <c r="AF165" s="399"/>
      <c r="AG165" s="399"/>
      <c r="AH165" s="399"/>
      <c r="AI165" s="399"/>
      <c r="AJ165" s="399"/>
      <c r="AK165" s="399"/>
      <c r="AL165" s="399"/>
      <c r="AM165" s="399"/>
      <c r="AN165" s="399"/>
      <c r="AO165" s="399"/>
      <c r="AP165" s="399"/>
      <c r="AQ165" s="399"/>
      <c r="AR165" s="399"/>
      <c r="AS165" s="399"/>
      <c r="AT165" s="399"/>
      <c r="AU165" s="399"/>
      <c r="AV165" s="399"/>
      <c r="AW165" s="399"/>
      <c r="AX165" s="399"/>
      <c r="AY165" s="399"/>
      <c r="AZ165" s="399"/>
      <c r="BA165" s="399"/>
      <c r="BB165" s="279"/>
      <c r="BC165" s="279"/>
      <c r="BD165" s="279"/>
      <c r="BE165" s="279"/>
      <c r="BF165" s="279"/>
      <c r="BG165" s="163"/>
      <c r="BH165" s="160"/>
    </row>
    <row r="166" spans="1:68" s="192" customFormat="1" ht="14.45" customHeight="1">
      <c r="A166" s="152"/>
      <c r="B166" s="150"/>
      <c r="C166" s="150"/>
      <c r="D166" s="451" t="str">
        <f>D25</f>
        <v xml:space="preserve">  </v>
      </c>
      <c r="E166" s="451"/>
      <c r="F166" s="451"/>
      <c r="G166" s="451"/>
      <c r="H166" s="451"/>
      <c r="I166" s="451"/>
      <c r="J166" s="451"/>
      <c r="K166" s="451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259"/>
      <c r="BC166" s="259"/>
      <c r="BD166" s="259"/>
      <c r="BE166" s="259"/>
      <c r="BF166" s="259"/>
      <c r="BG166" s="163"/>
      <c r="BH166" s="160"/>
    </row>
    <row r="167" spans="1:68" s="192" customFormat="1" ht="14.45" customHeight="1">
      <c r="A167" s="152"/>
      <c r="B167" s="150"/>
      <c r="C167" s="150"/>
      <c r="D167" s="451"/>
      <c r="E167" s="451"/>
      <c r="F167" s="451"/>
      <c r="G167" s="451"/>
      <c r="H167" s="451"/>
      <c r="I167" s="451"/>
      <c r="J167" s="451"/>
      <c r="K167" s="451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  <c r="AQ167" s="400"/>
      <c r="AR167" s="400"/>
      <c r="AS167" s="400"/>
      <c r="AT167" s="400"/>
      <c r="AU167" s="400"/>
      <c r="AV167" s="400"/>
      <c r="AW167" s="400"/>
      <c r="AX167" s="400"/>
      <c r="AY167" s="400"/>
      <c r="AZ167" s="400"/>
      <c r="BA167" s="400"/>
      <c r="BB167" s="259"/>
      <c r="BC167" s="259"/>
      <c r="BD167" s="259"/>
      <c r="BE167" s="259"/>
      <c r="BF167" s="259"/>
      <c r="BG167" s="163"/>
      <c r="BH167" s="160"/>
    </row>
    <row r="168" spans="1:68" s="192" customFormat="1" ht="14.45" customHeight="1">
      <c r="A168" s="152"/>
      <c r="B168" s="150"/>
      <c r="C168" s="150"/>
      <c r="D168" s="451"/>
      <c r="E168" s="451"/>
      <c r="F168" s="451"/>
      <c r="G168" s="451"/>
      <c r="H168" s="451"/>
      <c r="I168" s="451"/>
      <c r="J168" s="451"/>
      <c r="K168" s="451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0"/>
      <c r="AW168" s="400"/>
      <c r="AX168" s="400"/>
      <c r="AY168" s="400"/>
      <c r="AZ168" s="400"/>
      <c r="BA168" s="400"/>
      <c r="BB168" s="259"/>
      <c r="BC168" s="259"/>
      <c r="BD168" s="259"/>
      <c r="BE168" s="259"/>
      <c r="BF168" s="259"/>
      <c r="BG168" s="163"/>
      <c r="BH168" s="160"/>
    </row>
    <row r="169" spans="1:68" s="164" customFormat="1" ht="14.45" customHeight="1">
      <c r="A169" s="152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63"/>
      <c r="BH169" s="160"/>
    </row>
    <row r="170" spans="1:68" ht="31.5" customHeight="1" thickBot="1">
      <c r="A170" s="186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9"/>
      <c r="BH170" s="192"/>
    </row>
    <row r="171" spans="1:68" ht="33.75" customHeight="1" thickBot="1">
      <c r="A171" s="389" t="s">
        <v>770</v>
      </c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0"/>
      <c r="AC171" s="390"/>
      <c r="AD171" s="390"/>
      <c r="AE171" s="390"/>
      <c r="AF171" s="390"/>
      <c r="AG171" s="390"/>
      <c r="AH171" s="390"/>
      <c r="AI171" s="390"/>
      <c r="AJ171" s="390"/>
      <c r="AK171" s="390"/>
      <c r="AL171" s="390"/>
      <c r="AM171" s="390"/>
      <c r="AN171" s="390"/>
      <c r="AO171" s="390"/>
      <c r="AP171" s="390"/>
      <c r="AQ171" s="390"/>
      <c r="AR171" s="390"/>
      <c r="AS171" s="390"/>
      <c r="AT171" s="390"/>
      <c r="AU171" s="390"/>
      <c r="AV171" s="390"/>
      <c r="AW171" s="390"/>
      <c r="AX171" s="390"/>
      <c r="AY171" s="390"/>
      <c r="AZ171" s="390"/>
      <c r="BA171" s="390"/>
      <c r="BB171" s="390"/>
      <c r="BC171" s="390"/>
      <c r="BD171" s="390"/>
      <c r="BE171" s="390"/>
      <c r="BF171" s="390"/>
      <c r="BG171" s="391"/>
    </row>
    <row r="172" spans="1:68">
      <c r="A172" s="161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3"/>
      <c r="BM172" s="192"/>
      <c r="BN172" s="192"/>
    </row>
    <row r="173" spans="1:68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3"/>
      <c r="BM173" s="192"/>
      <c r="BN173" s="192"/>
    </row>
    <row r="174" spans="1:68" ht="15" customHeight="1">
      <c r="A174" s="161"/>
      <c r="B174" s="162"/>
      <c r="C174" s="162"/>
      <c r="G174" s="399" t="s">
        <v>222</v>
      </c>
      <c r="H174" s="399"/>
      <c r="I174" s="399"/>
      <c r="J174" s="399"/>
      <c r="K174" s="399"/>
      <c r="L174" s="399"/>
      <c r="M174" s="399"/>
      <c r="N174" s="399"/>
      <c r="O174" s="401" t="s">
        <v>774</v>
      </c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  <c r="AI174" s="402"/>
      <c r="AJ174" s="403"/>
      <c r="AK174" s="401" t="s">
        <v>228</v>
      </c>
      <c r="AL174" s="402"/>
      <c r="AM174" s="402"/>
      <c r="AN174" s="402"/>
      <c r="AO174" s="402"/>
      <c r="AP174" s="402"/>
      <c r="AQ174" s="402"/>
      <c r="AR174" s="403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3"/>
      <c r="BL174" s="164"/>
      <c r="BM174" s="164"/>
      <c r="BN174" s="164"/>
      <c r="BO174" s="162"/>
      <c r="BP174" s="162"/>
    </row>
    <row r="175" spans="1:68" ht="15" customHeight="1">
      <c r="A175" s="161"/>
      <c r="B175" s="162"/>
      <c r="C175" s="162"/>
      <c r="G175" s="451" t="str">
        <f>D25</f>
        <v xml:space="preserve">  </v>
      </c>
      <c r="H175" s="451"/>
      <c r="I175" s="451"/>
      <c r="J175" s="451"/>
      <c r="K175" s="451"/>
      <c r="L175" s="451"/>
      <c r="M175" s="451"/>
      <c r="N175" s="451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15"/>
      <c r="AL175" s="416"/>
      <c r="AM175" s="416"/>
      <c r="AN175" s="416"/>
      <c r="AO175" s="416"/>
      <c r="AP175" s="416"/>
      <c r="AQ175" s="416"/>
      <c r="AR175" s="417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3"/>
      <c r="BL175" s="164"/>
      <c r="BM175" s="164"/>
      <c r="BN175" s="164"/>
      <c r="BO175" s="162"/>
      <c r="BP175" s="162"/>
    </row>
    <row r="176" spans="1:68">
      <c r="A176" s="161"/>
      <c r="B176" s="162"/>
      <c r="C176" s="162"/>
      <c r="G176" s="451"/>
      <c r="H176" s="451"/>
      <c r="I176" s="451"/>
      <c r="J176" s="451"/>
      <c r="K176" s="451"/>
      <c r="L176" s="451"/>
      <c r="M176" s="451"/>
      <c r="N176" s="451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21"/>
      <c r="AL176" s="422"/>
      <c r="AM176" s="422"/>
      <c r="AN176" s="422"/>
      <c r="AO176" s="422"/>
      <c r="AP176" s="422"/>
      <c r="AQ176" s="422"/>
      <c r="AR176" s="423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3"/>
      <c r="BL176" s="164"/>
      <c r="BM176" s="164"/>
      <c r="BN176" s="164"/>
      <c r="BO176" s="162"/>
      <c r="BP176" s="162"/>
    </row>
    <row r="177" spans="1:68">
      <c r="A177" s="161"/>
      <c r="B177" s="162"/>
      <c r="C177" s="162"/>
      <c r="G177" s="451"/>
      <c r="H177" s="451"/>
      <c r="I177" s="451"/>
      <c r="J177" s="451"/>
      <c r="K177" s="451"/>
      <c r="L177" s="451"/>
      <c r="M177" s="451"/>
      <c r="N177" s="451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15"/>
      <c r="AL177" s="416"/>
      <c r="AM177" s="416"/>
      <c r="AN177" s="416"/>
      <c r="AO177" s="416"/>
      <c r="AP177" s="416"/>
      <c r="AQ177" s="416"/>
      <c r="AR177" s="417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3"/>
      <c r="BL177" s="164"/>
      <c r="BM177" s="164"/>
      <c r="BN177" s="164"/>
      <c r="BO177" s="162"/>
      <c r="BP177" s="162"/>
    </row>
    <row r="178" spans="1:68">
      <c r="A178" s="161"/>
      <c r="B178" s="162"/>
      <c r="C178" s="162"/>
      <c r="G178" s="451"/>
      <c r="H178" s="451"/>
      <c r="I178" s="451"/>
      <c r="J178" s="451"/>
      <c r="K178" s="451"/>
      <c r="L178" s="451"/>
      <c r="M178" s="451"/>
      <c r="N178" s="451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21"/>
      <c r="AL178" s="422"/>
      <c r="AM178" s="422"/>
      <c r="AN178" s="422"/>
      <c r="AO178" s="422"/>
      <c r="AP178" s="422"/>
      <c r="AQ178" s="422"/>
      <c r="AR178" s="423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3"/>
      <c r="BL178" s="164"/>
      <c r="BM178" s="164"/>
      <c r="BN178" s="164"/>
      <c r="BO178" s="162"/>
      <c r="BP178" s="162"/>
    </row>
    <row r="179" spans="1:68">
      <c r="A179" s="161"/>
      <c r="B179" s="162"/>
      <c r="C179" s="162"/>
      <c r="G179" s="451"/>
      <c r="H179" s="451"/>
      <c r="I179" s="451"/>
      <c r="J179" s="451"/>
      <c r="K179" s="451"/>
      <c r="L179" s="451"/>
      <c r="M179" s="451"/>
      <c r="N179" s="451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15"/>
      <c r="AL179" s="416"/>
      <c r="AM179" s="416"/>
      <c r="AN179" s="416"/>
      <c r="AO179" s="416"/>
      <c r="AP179" s="416"/>
      <c r="AQ179" s="416"/>
      <c r="AR179" s="417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3"/>
      <c r="BL179" s="164"/>
      <c r="BM179" s="164"/>
      <c r="BN179" s="164"/>
      <c r="BO179" s="162"/>
      <c r="BP179" s="162"/>
    </row>
    <row r="180" spans="1:68">
      <c r="A180" s="161"/>
      <c r="B180" s="162"/>
      <c r="C180" s="162"/>
      <c r="G180" s="451"/>
      <c r="H180" s="451"/>
      <c r="I180" s="451"/>
      <c r="J180" s="451"/>
      <c r="K180" s="451"/>
      <c r="L180" s="451"/>
      <c r="M180" s="451"/>
      <c r="N180" s="451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21"/>
      <c r="AL180" s="422"/>
      <c r="AM180" s="422"/>
      <c r="AN180" s="422"/>
      <c r="AO180" s="422"/>
      <c r="AP180" s="422"/>
      <c r="AQ180" s="422"/>
      <c r="AR180" s="423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3"/>
      <c r="BL180" s="164"/>
      <c r="BM180" s="164"/>
      <c r="BN180" s="164"/>
      <c r="BO180" s="162"/>
      <c r="BP180" s="162"/>
    </row>
    <row r="181" spans="1:68">
      <c r="A181" s="161"/>
      <c r="B181" s="162"/>
      <c r="C181" s="162"/>
      <c r="G181" s="451"/>
      <c r="H181" s="451"/>
      <c r="I181" s="451"/>
      <c r="J181" s="451"/>
      <c r="K181" s="451"/>
      <c r="L181" s="451"/>
      <c r="M181" s="451"/>
      <c r="N181" s="451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15"/>
      <c r="AL181" s="416"/>
      <c r="AM181" s="416"/>
      <c r="AN181" s="416"/>
      <c r="AO181" s="416"/>
      <c r="AP181" s="416"/>
      <c r="AQ181" s="416"/>
      <c r="AR181" s="417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3"/>
      <c r="BL181" s="164"/>
      <c r="BM181" s="164"/>
      <c r="BN181" s="164"/>
      <c r="BO181" s="162"/>
      <c r="BP181" s="162"/>
    </row>
    <row r="182" spans="1:68" ht="14.25" customHeight="1">
      <c r="A182" s="161"/>
      <c r="B182" s="162"/>
      <c r="C182" s="162"/>
      <c r="G182" s="451"/>
      <c r="H182" s="451"/>
      <c r="I182" s="451"/>
      <c r="J182" s="451"/>
      <c r="K182" s="451"/>
      <c r="L182" s="451"/>
      <c r="M182" s="451"/>
      <c r="N182" s="451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21"/>
      <c r="AL182" s="422"/>
      <c r="AM182" s="422"/>
      <c r="AN182" s="422"/>
      <c r="AO182" s="422"/>
      <c r="AP182" s="422"/>
      <c r="AQ182" s="422"/>
      <c r="AR182" s="423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3"/>
      <c r="BL182" s="164"/>
      <c r="BM182" s="164"/>
      <c r="BN182" s="164"/>
      <c r="BO182" s="162"/>
      <c r="BP182" s="162"/>
    </row>
    <row r="183" spans="1:68">
      <c r="A183" s="161"/>
      <c r="B183" s="162"/>
      <c r="C183" s="162"/>
      <c r="G183" s="451"/>
      <c r="H183" s="451"/>
      <c r="I183" s="451"/>
      <c r="J183" s="451"/>
      <c r="K183" s="451"/>
      <c r="L183" s="451"/>
      <c r="M183" s="451"/>
      <c r="N183" s="451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15"/>
      <c r="AL183" s="416"/>
      <c r="AM183" s="416"/>
      <c r="AN183" s="416"/>
      <c r="AO183" s="416"/>
      <c r="AP183" s="416"/>
      <c r="AQ183" s="416"/>
      <c r="AR183" s="417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3"/>
      <c r="BL183" s="164"/>
      <c r="BM183" s="164"/>
      <c r="BN183" s="164"/>
      <c r="BO183" s="162"/>
      <c r="BP183" s="162"/>
    </row>
    <row r="184" spans="1:68">
      <c r="A184" s="161"/>
      <c r="B184" s="162"/>
      <c r="C184" s="162"/>
      <c r="G184" s="451"/>
      <c r="H184" s="451"/>
      <c r="I184" s="451"/>
      <c r="J184" s="451"/>
      <c r="K184" s="451"/>
      <c r="L184" s="451"/>
      <c r="M184" s="451"/>
      <c r="N184" s="451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21"/>
      <c r="AL184" s="422"/>
      <c r="AM184" s="422"/>
      <c r="AN184" s="422"/>
      <c r="AO184" s="422"/>
      <c r="AP184" s="422"/>
      <c r="AQ184" s="422"/>
      <c r="AR184" s="423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3"/>
      <c r="BL184" s="164"/>
      <c r="BM184" s="164"/>
      <c r="BN184" s="164"/>
      <c r="BO184" s="162"/>
      <c r="BP184" s="162"/>
    </row>
    <row r="185" spans="1:68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39"/>
      <c r="AG185" s="162"/>
      <c r="AH185" s="2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3"/>
      <c r="BL185" s="164"/>
      <c r="BM185" s="164"/>
      <c r="BN185" s="164"/>
      <c r="BO185" s="162"/>
      <c r="BP185" s="162"/>
    </row>
    <row r="186" spans="1:68" ht="15.75" customHeight="1" thickBot="1">
      <c r="A186" s="186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288"/>
      <c r="AG186" s="187"/>
      <c r="AH186" s="289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9"/>
      <c r="BL186" s="164"/>
      <c r="BM186" s="164"/>
      <c r="BN186" s="164"/>
      <c r="BO186" s="162"/>
      <c r="BP186" s="162"/>
    </row>
    <row r="187" spans="1:68">
      <c r="AF187" s="260"/>
      <c r="AH187" s="262"/>
      <c r="BL187" s="164"/>
      <c r="BM187" s="164"/>
      <c r="BN187" s="201"/>
      <c r="BO187" s="162"/>
      <c r="BP187" s="162"/>
    </row>
    <row r="188" spans="1:68">
      <c r="AF188" s="260"/>
      <c r="AH188" s="262"/>
      <c r="BL188" s="164"/>
      <c r="BM188" s="164"/>
      <c r="BN188" s="201"/>
      <c r="BO188" s="162"/>
      <c r="BP188" s="162"/>
    </row>
    <row r="189" spans="1:68">
      <c r="BL189" s="192"/>
      <c r="BM189" s="164"/>
      <c r="BN189" s="164"/>
      <c r="BO189" s="162"/>
    </row>
    <row r="190" spans="1:68">
      <c r="BL190" s="192"/>
      <c r="BM190" s="164"/>
      <c r="BN190" s="164"/>
      <c r="BO190" s="162"/>
    </row>
    <row r="191" spans="1:68">
      <c r="BL191" s="192"/>
      <c r="BM191" s="164"/>
      <c r="BN191" s="164"/>
      <c r="BO191" s="162"/>
    </row>
    <row r="192" spans="1:68">
      <c r="BL192" s="192"/>
      <c r="BM192" s="164"/>
      <c r="BN192" s="164"/>
      <c r="BO192" s="162"/>
    </row>
    <row r="193" spans="64:67">
      <c r="BL193" s="192"/>
      <c r="BM193" s="164"/>
      <c r="BN193" s="164"/>
      <c r="BO193" s="162"/>
    </row>
    <row r="194" spans="64:67">
      <c r="BL194" s="192"/>
      <c r="BM194" s="164"/>
      <c r="BN194" s="164"/>
      <c r="BO194" s="162"/>
    </row>
    <row r="195" spans="64:67">
      <c r="BM195" s="162"/>
      <c r="BN195" s="162"/>
      <c r="BO195" s="162"/>
    </row>
    <row r="196" spans="64:67">
      <c r="BM196" s="162"/>
      <c r="BN196" s="162"/>
      <c r="BO196" s="162"/>
    </row>
    <row r="197" spans="64:67">
      <c r="BM197" s="162"/>
      <c r="BN197" s="162"/>
      <c r="BO197" s="162"/>
    </row>
  </sheetData>
  <sheetProtection algorithmName="SHA-512" hashValue="kqbHfCpciFPL2UsKBfX2wcH5LNmntO5xI9G4k+ZV4or4EqyGxGasx0W5XwBFxc3/dFhsHZVOGt/mEnQzYFL1LQ==" saltValue="hAyglWqKQU4vX522bxsUWA==" spinCount="100000" sheet="1" objects="1" scenarios="1" formatColumns="0" formatRows="0"/>
  <mergeCells count="467">
    <mergeCell ref="A171:BG171"/>
    <mergeCell ref="G174:N174"/>
    <mergeCell ref="O174:AJ174"/>
    <mergeCell ref="AK174:AR174"/>
    <mergeCell ref="G175:N184"/>
    <mergeCell ref="O175:AJ176"/>
    <mergeCell ref="AK175:AR176"/>
    <mergeCell ref="O177:AJ178"/>
    <mergeCell ref="AK177:AR178"/>
    <mergeCell ref="O179:AJ180"/>
    <mergeCell ref="AK179:AR180"/>
    <mergeCell ref="O181:AJ182"/>
    <mergeCell ref="AK181:AR182"/>
    <mergeCell ref="O183:AJ184"/>
    <mergeCell ref="AK183:AR184"/>
    <mergeCell ref="AR151:AU153"/>
    <mergeCell ref="E152:F152"/>
    <mergeCell ref="G152:K152"/>
    <mergeCell ref="E153:F153"/>
    <mergeCell ref="G153:K153"/>
    <mergeCell ref="G160:K160"/>
    <mergeCell ref="A162:BG162"/>
    <mergeCell ref="D165:K165"/>
    <mergeCell ref="L165:AD165"/>
    <mergeCell ref="AN151:AN153"/>
    <mergeCell ref="G157:K157"/>
    <mergeCell ref="AO154:AQ156"/>
    <mergeCell ref="AR154:AU156"/>
    <mergeCell ref="AE165:BA165"/>
    <mergeCell ref="D166:K168"/>
    <mergeCell ref="L166:AD168"/>
    <mergeCell ref="AE166:BA168"/>
    <mergeCell ref="AR157:AU159"/>
    <mergeCell ref="E158:F158"/>
    <mergeCell ref="G158:K158"/>
    <mergeCell ref="E159:F159"/>
    <mergeCell ref="G159:K159"/>
    <mergeCell ref="R137:W137"/>
    <mergeCell ref="AA137:AA138"/>
    <mergeCell ref="AB137:AC138"/>
    <mergeCell ref="AD137:AE138"/>
    <mergeCell ref="AF137:AG138"/>
    <mergeCell ref="AH137:AI138"/>
    <mergeCell ref="AJ137:AK138"/>
    <mergeCell ref="J138:P138"/>
    <mergeCell ref="R138:W138"/>
    <mergeCell ref="BU128:BU129"/>
    <mergeCell ref="R128:W128"/>
    <mergeCell ref="BV128:BV129"/>
    <mergeCell ref="E129:P129"/>
    <mergeCell ref="R129:W129"/>
    <mergeCell ref="Z129:Z138"/>
    <mergeCell ref="AA129:AA130"/>
    <mergeCell ref="AB129:AC130"/>
    <mergeCell ref="AD129:AE130"/>
    <mergeCell ref="AF129:AG130"/>
    <mergeCell ref="AH129:AI130"/>
    <mergeCell ref="AJ129:AK130"/>
    <mergeCell ref="R130:W130"/>
    <mergeCell ref="AN130:AZ130"/>
    <mergeCell ref="J131:P131"/>
    <mergeCell ref="AA131:AA132"/>
    <mergeCell ref="AB131:AC132"/>
    <mergeCell ref="AD131:AE132"/>
    <mergeCell ref="AF131:AG132"/>
    <mergeCell ref="AH131:AI132"/>
    <mergeCell ref="AJ131:AK132"/>
    <mergeCell ref="AN131:AZ132"/>
    <mergeCell ref="BN132:BP132"/>
    <mergeCell ref="AA133:AA134"/>
    <mergeCell ref="AQ99:AQ110"/>
    <mergeCell ref="BX99:BX103"/>
    <mergeCell ref="B108:B110"/>
    <mergeCell ref="C108:E108"/>
    <mergeCell ref="F108:I108"/>
    <mergeCell ref="J108:W110"/>
    <mergeCell ref="X108:Y110"/>
    <mergeCell ref="Z108:AA110"/>
    <mergeCell ref="AB108:AC110"/>
    <mergeCell ref="AD108:AE110"/>
    <mergeCell ref="AF108:AG110"/>
    <mergeCell ref="AH108:AI110"/>
    <mergeCell ref="AJ108:AK110"/>
    <mergeCell ref="AL108:AL110"/>
    <mergeCell ref="AM108:AM110"/>
    <mergeCell ref="AN108:AN110"/>
    <mergeCell ref="AO108:AO110"/>
    <mergeCell ref="AP108:AP110"/>
    <mergeCell ref="C109:E109"/>
    <mergeCell ref="F109:I109"/>
    <mergeCell ref="C110:E110"/>
    <mergeCell ref="F110:I110"/>
    <mergeCell ref="AQ85:AQ96"/>
    <mergeCell ref="BX85:BX89"/>
    <mergeCell ref="B94:B96"/>
    <mergeCell ref="C94:E94"/>
    <mergeCell ref="F94:I94"/>
    <mergeCell ref="J94:W96"/>
    <mergeCell ref="X94:Y96"/>
    <mergeCell ref="Z94:AA96"/>
    <mergeCell ref="AB94:AC96"/>
    <mergeCell ref="AD94:AE96"/>
    <mergeCell ref="AF94:AG96"/>
    <mergeCell ref="AH94:AI96"/>
    <mergeCell ref="AJ94:AK96"/>
    <mergeCell ref="AL94:AL96"/>
    <mergeCell ref="AM94:AM96"/>
    <mergeCell ref="AN94:AN96"/>
    <mergeCell ref="AO94:AO96"/>
    <mergeCell ref="AP94:AP96"/>
    <mergeCell ref="C95:E95"/>
    <mergeCell ref="F95:I95"/>
    <mergeCell ref="AB85:AC87"/>
    <mergeCell ref="AD85:AE87"/>
    <mergeCell ref="B85:B87"/>
    <mergeCell ref="C85:E85"/>
    <mergeCell ref="A82:BG82"/>
    <mergeCell ref="B84:I84"/>
    <mergeCell ref="J84:W84"/>
    <mergeCell ref="X84:Y84"/>
    <mergeCell ref="Z84:AA84"/>
    <mergeCell ref="AB84:AC84"/>
    <mergeCell ref="AD84:AE84"/>
    <mergeCell ref="AF84:AG84"/>
    <mergeCell ref="AH84:AI84"/>
    <mergeCell ref="AJ84:AK84"/>
    <mergeCell ref="D64:I64"/>
    <mergeCell ref="R65:W65"/>
    <mergeCell ref="J66:P66"/>
    <mergeCell ref="R66:W66"/>
    <mergeCell ref="R67:W67"/>
    <mergeCell ref="F68:G68"/>
    <mergeCell ref="H68:I68"/>
    <mergeCell ref="A71:BG71"/>
    <mergeCell ref="J76:R76"/>
    <mergeCell ref="W76:AF76"/>
    <mergeCell ref="AJ58:AK59"/>
    <mergeCell ref="A60:H60"/>
    <mergeCell ref="I60:T60"/>
    <mergeCell ref="AA60:AA61"/>
    <mergeCell ref="AB60:AC61"/>
    <mergeCell ref="AD60:AE61"/>
    <mergeCell ref="AF60:AG61"/>
    <mergeCell ref="AH60:AI61"/>
    <mergeCell ref="AJ60:AK61"/>
    <mergeCell ref="I61:X61"/>
    <mergeCell ref="AH58:AI59"/>
    <mergeCell ref="AH52:AI53"/>
    <mergeCell ref="AJ52:AK53"/>
    <mergeCell ref="AA54:AA55"/>
    <mergeCell ref="AB54:AC55"/>
    <mergeCell ref="AD54:AE55"/>
    <mergeCell ref="AF54:AG55"/>
    <mergeCell ref="AH54:AI55"/>
    <mergeCell ref="AJ54:AK55"/>
    <mergeCell ref="AN54:AZ54"/>
    <mergeCell ref="AN55:AZ56"/>
    <mergeCell ref="AA56:AA57"/>
    <mergeCell ref="AB56:AC57"/>
    <mergeCell ref="AD56:AE57"/>
    <mergeCell ref="AF56:AG57"/>
    <mergeCell ref="AH56:AI57"/>
    <mergeCell ref="AJ56:AK57"/>
    <mergeCell ref="BU48:BU49"/>
    <mergeCell ref="BV48:BV49"/>
    <mergeCell ref="D49:G49"/>
    <mergeCell ref="A50:H50"/>
    <mergeCell ref="AB50:AK50"/>
    <mergeCell ref="A51:F51"/>
    <mergeCell ref="I51:X51"/>
    <mergeCell ref="AB51:AC51"/>
    <mergeCell ref="AD51:AE51"/>
    <mergeCell ref="AF51:AG51"/>
    <mergeCell ref="AH51:AI51"/>
    <mergeCell ref="AJ51:AK51"/>
    <mergeCell ref="D38:BC39"/>
    <mergeCell ref="D43:BC43"/>
    <mergeCell ref="D44:BC44"/>
    <mergeCell ref="D45:BC45"/>
    <mergeCell ref="A47:BG47"/>
    <mergeCell ref="BM47:BO48"/>
    <mergeCell ref="Z48:AK48"/>
    <mergeCell ref="D40:BC40"/>
    <mergeCell ref="D41:BC41"/>
    <mergeCell ref="D42:BC42"/>
    <mergeCell ref="A1:O4"/>
    <mergeCell ref="P1:BG4"/>
    <mergeCell ref="AS11:BE11"/>
    <mergeCell ref="M13:T13"/>
    <mergeCell ref="V13:AJ13"/>
    <mergeCell ref="A15:BG15"/>
    <mergeCell ref="D16:BE16"/>
    <mergeCell ref="D17:BC17"/>
    <mergeCell ref="D6:G6"/>
    <mergeCell ref="K6:BD6"/>
    <mergeCell ref="D8:G8"/>
    <mergeCell ref="K8:BD8"/>
    <mergeCell ref="D10:I10"/>
    <mergeCell ref="K10:AJ10"/>
    <mergeCell ref="AS10:BD10"/>
    <mergeCell ref="AN10:AQ10"/>
    <mergeCell ref="D19:H19"/>
    <mergeCell ref="I19:N19"/>
    <mergeCell ref="O19:AK19"/>
    <mergeCell ref="AO19:BF19"/>
    <mergeCell ref="D20:H20"/>
    <mergeCell ref="J20:L20"/>
    <mergeCell ref="O20:AN20"/>
    <mergeCell ref="AP20:BC20"/>
    <mergeCell ref="AP21:BC21"/>
    <mergeCell ref="AP22:BC22"/>
    <mergeCell ref="AP23:BC23"/>
    <mergeCell ref="D34:I34"/>
    <mergeCell ref="J34:X34"/>
    <mergeCell ref="Y34:AH34"/>
    <mergeCell ref="AI34:BC34"/>
    <mergeCell ref="D32:I32"/>
    <mergeCell ref="J32:X32"/>
    <mergeCell ref="Y32:AH32"/>
    <mergeCell ref="AI32:BC32"/>
    <mergeCell ref="D33:I33"/>
    <mergeCell ref="J33:X33"/>
    <mergeCell ref="Y33:AH33"/>
    <mergeCell ref="AI33:BC33"/>
    <mergeCell ref="D24:BE24"/>
    <mergeCell ref="D25:BC25"/>
    <mergeCell ref="D27:AM27"/>
    <mergeCell ref="AO27:BC27"/>
    <mergeCell ref="D28:AM28"/>
    <mergeCell ref="AO28:BC28"/>
    <mergeCell ref="D30:BC30"/>
    <mergeCell ref="D31:X31"/>
    <mergeCell ref="Y31:BC31"/>
    <mergeCell ref="D35:I35"/>
    <mergeCell ref="J35:X35"/>
    <mergeCell ref="Y35:AH35"/>
    <mergeCell ref="AI35:BC35"/>
    <mergeCell ref="D36:I36"/>
    <mergeCell ref="J36:X36"/>
    <mergeCell ref="Y36:AH36"/>
    <mergeCell ref="AI36:BC36"/>
    <mergeCell ref="D37:I37"/>
    <mergeCell ref="J37:X37"/>
    <mergeCell ref="Y37:AH37"/>
    <mergeCell ref="AI37:BC37"/>
    <mergeCell ref="A52:F52"/>
    <mergeCell ref="R54:W54"/>
    <mergeCell ref="Z52:Z61"/>
    <mergeCell ref="AA52:AA53"/>
    <mergeCell ref="AB52:AC53"/>
    <mergeCell ref="AD52:AE53"/>
    <mergeCell ref="AF52:AG53"/>
    <mergeCell ref="R62:W62"/>
    <mergeCell ref="R58:W58"/>
    <mergeCell ref="AA58:AA59"/>
    <mergeCell ref="AB58:AC59"/>
    <mergeCell ref="AD58:AE59"/>
    <mergeCell ref="AF58:AG59"/>
    <mergeCell ref="D55:I55"/>
    <mergeCell ref="R56:W56"/>
    <mergeCell ref="J57:P57"/>
    <mergeCell ref="R57:W57"/>
    <mergeCell ref="R55:W55"/>
    <mergeCell ref="F85:I85"/>
    <mergeCell ref="J85:W87"/>
    <mergeCell ref="X85:Y87"/>
    <mergeCell ref="Z85:AA87"/>
    <mergeCell ref="AO85:AO87"/>
    <mergeCell ref="AP85:AP87"/>
    <mergeCell ref="C86:E86"/>
    <mergeCell ref="F86:I86"/>
    <mergeCell ref="C87:E87"/>
    <mergeCell ref="F87:I87"/>
    <mergeCell ref="AF85:AG87"/>
    <mergeCell ref="AH85:AI87"/>
    <mergeCell ref="AJ85:AK87"/>
    <mergeCell ref="AL85:AL87"/>
    <mergeCell ref="AM85:AM87"/>
    <mergeCell ref="AN85:AN87"/>
    <mergeCell ref="B88:B90"/>
    <mergeCell ref="AM91:AM93"/>
    <mergeCell ref="AN91:AN93"/>
    <mergeCell ref="AO91:AO93"/>
    <mergeCell ref="AD88:AE90"/>
    <mergeCell ref="AF88:AG90"/>
    <mergeCell ref="AH88:AI90"/>
    <mergeCell ref="AJ88:AK90"/>
    <mergeCell ref="AL88:AL90"/>
    <mergeCell ref="C88:E88"/>
    <mergeCell ref="F88:I88"/>
    <mergeCell ref="J88:W90"/>
    <mergeCell ref="X88:Y90"/>
    <mergeCell ref="Z88:AA90"/>
    <mergeCell ref="AJ91:AK93"/>
    <mergeCell ref="AL91:AL93"/>
    <mergeCell ref="B91:B93"/>
    <mergeCell ref="C91:E91"/>
    <mergeCell ref="F91:I91"/>
    <mergeCell ref="J91:W93"/>
    <mergeCell ref="X91:Y93"/>
    <mergeCell ref="Z91:AA93"/>
    <mergeCell ref="AM88:AM90"/>
    <mergeCell ref="AP88:AP90"/>
    <mergeCell ref="C89:E89"/>
    <mergeCell ref="F89:I89"/>
    <mergeCell ref="C90:E90"/>
    <mergeCell ref="F90:I90"/>
    <mergeCell ref="AB88:AC90"/>
    <mergeCell ref="C96:E96"/>
    <mergeCell ref="F96:I96"/>
    <mergeCell ref="AN88:AN90"/>
    <mergeCell ref="AO88:AO90"/>
    <mergeCell ref="B98:I98"/>
    <mergeCell ref="J98:W98"/>
    <mergeCell ref="X98:Y98"/>
    <mergeCell ref="Z98:AA98"/>
    <mergeCell ref="AB98:AC98"/>
    <mergeCell ref="AD98:AE98"/>
    <mergeCell ref="AF98:AG98"/>
    <mergeCell ref="AP91:AP93"/>
    <mergeCell ref="C92:E92"/>
    <mergeCell ref="F92:I92"/>
    <mergeCell ref="C93:E93"/>
    <mergeCell ref="F93:I93"/>
    <mergeCell ref="AB91:AC93"/>
    <mergeCell ref="AD91:AE93"/>
    <mergeCell ref="AF91:AG93"/>
    <mergeCell ref="AH91:AI93"/>
    <mergeCell ref="AJ98:AK98"/>
    <mergeCell ref="AH98:AI98"/>
    <mergeCell ref="Z99:AA101"/>
    <mergeCell ref="AB99:AC101"/>
    <mergeCell ref="AM102:AM104"/>
    <mergeCell ref="AN102:AN104"/>
    <mergeCell ref="AO102:AO104"/>
    <mergeCell ref="AP102:AP104"/>
    <mergeCell ref="C103:E103"/>
    <mergeCell ref="F103:I103"/>
    <mergeCell ref="C104:E104"/>
    <mergeCell ref="F104:I104"/>
    <mergeCell ref="AB102:AC104"/>
    <mergeCell ref="AD102:AE104"/>
    <mergeCell ref="AF102:AG104"/>
    <mergeCell ref="AH102:AI104"/>
    <mergeCell ref="AJ102:AK104"/>
    <mergeCell ref="AL102:AL104"/>
    <mergeCell ref="B102:B104"/>
    <mergeCell ref="C102:E102"/>
    <mergeCell ref="F102:I102"/>
    <mergeCell ref="J102:W104"/>
    <mergeCell ref="X102:Y104"/>
    <mergeCell ref="Z102:AA104"/>
    <mergeCell ref="AN99:AN101"/>
    <mergeCell ref="AO99:AO101"/>
    <mergeCell ref="AP99:AP101"/>
    <mergeCell ref="C100:E100"/>
    <mergeCell ref="F100:I100"/>
    <mergeCell ref="C101:E101"/>
    <mergeCell ref="F101:I101"/>
    <mergeCell ref="AD99:AE101"/>
    <mergeCell ref="AF99:AG101"/>
    <mergeCell ref="AH99:AI101"/>
    <mergeCell ref="AJ99:AK101"/>
    <mergeCell ref="AL99:AL101"/>
    <mergeCell ref="AM99:AM101"/>
    <mergeCell ref="B99:B101"/>
    <mergeCell ref="C99:E99"/>
    <mergeCell ref="F99:I99"/>
    <mergeCell ref="J99:W101"/>
    <mergeCell ref="X99:Y101"/>
    <mergeCell ref="AO105:AO107"/>
    <mergeCell ref="AP105:AP107"/>
    <mergeCell ref="C106:E106"/>
    <mergeCell ref="F106:I106"/>
    <mergeCell ref="C107:E107"/>
    <mergeCell ref="F107:I107"/>
    <mergeCell ref="AB105:AC107"/>
    <mergeCell ref="AD105:AE107"/>
    <mergeCell ref="AF105:AG107"/>
    <mergeCell ref="AH105:AI107"/>
    <mergeCell ref="AJ105:AK107"/>
    <mergeCell ref="AL105:AL107"/>
    <mergeCell ref="B105:B107"/>
    <mergeCell ref="C105:E105"/>
    <mergeCell ref="F105:I105"/>
    <mergeCell ref="J105:W107"/>
    <mergeCell ref="X105:Y107"/>
    <mergeCell ref="Z105:AA107"/>
    <mergeCell ref="P113:AB113"/>
    <mergeCell ref="AC113:AN113"/>
    <mergeCell ref="P114:AB114"/>
    <mergeCell ref="AC114:AN114"/>
    <mergeCell ref="AM105:AM107"/>
    <mergeCell ref="AN105:AN107"/>
    <mergeCell ref="A117:BG117"/>
    <mergeCell ref="BM118:BM120"/>
    <mergeCell ref="C119:R119"/>
    <mergeCell ref="BO116:BQ116"/>
    <mergeCell ref="B121:F121"/>
    <mergeCell ref="L121:P121"/>
    <mergeCell ref="Q121:R121"/>
    <mergeCell ref="Z125:AK125"/>
    <mergeCell ref="R127:W127"/>
    <mergeCell ref="D126:G126"/>
    <mergeCell ref="AB127:AK127"/>
    <mergeCell ref="BM127:BO128"/>
    <mergeCell ref="AB128:AC128"/>
    <mergeCell ref="AD128:AE128"/>
    <mergeCell ref="AF128:AG128"/>
    <mergeCell ref="AH128:AI128"/>
    <mergeCell ref="AJ128:AK128"/>
    <mergeCell ref="R131:W131"/>
    <mergeCell ref="R134:W134"/>
    <mergeCell ref="R135:W135"/>
    <mergeCell ref="AF133:AG134"/>
    <mergeCell ref="AH133:AI134"/>
    <mergeCell ref="AJ133:AK134"/>
    <mergeCell ref="AA135:AA136"/>
    <mergeCell ref="AB135:AC136"/>
    <mergeCell ref="AD135:AE136"/>
    <mergeCell ref="AF135:AG136"/>
    <mergeCell ref="AH135:AI136"/>
    <mergeCell ref="AJ135:AK136"/>
    <mergeCell ref="R136:W136"/>
    <mergeCell ref="AB133:AC134"/>
    <mergeCell ref="AD133:AE134"/>
    <mergeCell ref="A142:BG142"/>
    <mergeCell ref="D146:K146"/>
    <mergeCell ref="D147:K147"/>
    <mergeCell ref="L147:AG147"/>
    <mergeCell ref="AH147:AM147"/>
    <mergeCell ref="AO148:AQ150"/>
    <mergeCell ref="AR148:AU150"/>
    <mergeCell ref="E149:F149"/>
    <mergeCell ref="G149:K149"/>
    <mergeCell ref="E150:F150"/>
    <mergeCell ref="G150:K150"/>
    <mergeCell ref="D148:D150"/>
    <mergeCell ref="E148:F148"/>
    <mergeCell ref="G148:K148"/>
    <mergeCell ref="L148:AG150"/>
    <mergeCell ref="AH148:AM150"/>
    <mergeCell ref="AN148:AN150"/>
    <mergeCell ref="AO147:AQ147"/>
    <mergeCell ref="AR147:AU147"/>
    <mergeCell ref="AN154:AN156"/>
    <mergeCell ref="D157:D159"/>
    <mergeCell ref="E157:F157"/>
    <mergeCell ref="L157:AG159"/>
    <mergeCell ref="AH157:AM159"/>
    <mergeCell ref="AN157:AN159"/>
    <mergeCell ref="AO157:AQ159"/>
    <mergeCell ref="D151:D153"/>
    <mergeCell ref="E151:F151"/>
    <mergeCell ref="G151:K151"/>
    <mergeCell ref="L151:AG153"/>
    <mergeCell ref="E155:F155"/>
    <mergeCell ref="G155:K155"/>
    <mergeCell ref="E156:F156"/>
    <mergeCell ref="G156:K156"/>
    <mergeCell ref="D154:D156"/>
    <mergeCell ref="E154:F154"/>
    <mergeCell ref="G154:K154"/>
    <mergeCell ref="L154:AG156"/>
    <mergeCell ref="AH154:AM156"/>
    <mergeCell ref="AH151:AM153"/>
    <mergeCell ref="AO151:AQ153"/>
  </mergeCells>
  <conditionalFormatting sqref="AK13:AL13">
    <cfRule type="expression" dxfId="305" priority="61">
      <formula>$BN$188=1</formula>
    </cfRule>
  </conditionalFormatting>
  <conditionalFormatting sqref="G52:W52">
    <cfRule type="expression" dxfId="304" priority="60">
      <formula>$I$51&lt;&gt;""</formula>
    </cfRule>
  </conditionalFormatting>
  <conditionalFormatting sqref="D64">
    <cfRule type="expression" dxfId="303" priority="59">
      <formula>$AK$13&lt;&gt;1</formula>
    </cfRule>
  </conditionalFormatting>
  <conditionalFormatting sqref="B85:E85 B86:B96">
    <cfRule type="expression" dxfId="302" priority="58">
      <formula>$AK$13&lt;&gt;4</formula>
    </cfRule>
  </conditionalFormatting>
  <conditionalFormatting sqref="C100:E110">
    <cfRule type="expression" dxfId="301" priority="54">
      <formula>$AK$13&lt;&gt;4</formula>
    </cfRule>
  </conditionalFormatting>
  <conditionalFormatting sqref="F100:I110">
    <cfRule type="expression" dxfId="300" priority="52">
      <formula>$AK$13&lt;&gt;4</formula>
    </cfRule>
  </conditionalFormatting>
  <conditionalFormatting sqref="C86:E96">
    <cfRule type="expression" dxfId="299" priority="57">
      <formula>$AK$13&lt;&gt;4</formula>
    </cfRule>
  </conditionalFormatting>
  <conditionalFormatting sqref="F86:I96">
    <cfRule type="expression" dxfId="298" priority="56">
      <formula>$AK$13&lt;&gt;4</formula>
    </cfRule>
  </conditionalFormatting>
  <conditionalFormatting sqref="B99:E99 B100:B110">
    <cfRule type="expression" dxfId="297" priority="55">
      <formula>$AK$13&lt;&gt;4</formula>
    </cfRule>
  </conditionalFormatting>
  <conditionalFormatting sqref="F99:I99">
    <cfRule type="expression" dxfId="296" priority="53">
      <formula>$AK$13&lt;&gt;4</formula>
    </cfRule>
  </conditionalFormatting>
  <conditionalFormatting sqref="B98:I98">
    <cfRule type="expression" dxfId="295" priority="51">
      <formula>$AK$13&lt;&gt;4</formula>
    </cfRule>
  </conditionalFormatting>
  <conditionalFormatting sqref="G148:K159">
    <cfRule type="expression" dxfId="294" priority="49">
      <formula>$AK$13&lt;&gt;4</formula>
    </cfRule>
    <cfRule type="expression" dxfId="293" priority="50">
      <formula>$AK$13&lt;&gt;4</formula>
    </cfRule>
  </conditionalFormatting>
  <conditionalFormatting sqref="F85:I85">
    <cfRule type="expression" dxfId="292" priority="48">
      <formula>$AK$13&lt;&gt;4</formula>
    </cfRule>
  </conditionalFormatting>
  <conditionalFormatting sqref="D148:F148 D149:D159">
    <cfRule type="expression" dxfId="291" priority="47">
      <formula>$AK$13&lt;&gt;4</formula>
    </cfRule>
  </conditionalFormatting>
  <conditionalFormatting sqref="E149:F159">
    <cfRule type="expression" dxfId="290" priority="46">
      <formula>$AK$13&lt;&gt;4</formula>
    </cfRule>
  </conditionalFormatting>
  <conditionalFormatting sqref="D147:K147">
    <cfRule type="expression" dxfId="289" priority="45">
      <formula>$AK$13&lt;&gt;4</formula>
    </cfRule>
  </conditionalFormatting>
  <conditionalFormatting sqref="D145:K146">
    <cfRule type="expression" dxfId="288" priority="44">
      <formula>$AK$13&lt;&gt;4</formula>
    </cfRule>
  </conditionalFormatting>
  <conditionalFormatting sqref="L146">
    <cfRule type="expression" dxfId="287" priority="43">
      <formula>$AK$13&lt;&gt;4</formula>
    </cfRule>
  </conditionalFormatting>
  <conditionalFormatting sqref="AN55:AZ56">
    <cfRule type="expression" dxfId="286" priority="42">
      <formula>$AN$55="Extrema"</formula>
    </cfRule>
  </conditionalFormatting>
  <conditionalFormatting sqref="AN131:AZ132">
    <cfRule type="expression" dxfId="285" priority="38">
      <formula>$AN$131="Extrema"</formula>
    </cfRule>
  </conditionalFormatting>
  <conditionalFormatting sqref="I61:X61">
    <cfRule type="expression" dxfId="284" priority="34">
      <formula>$AK$13=1</formula>
    </cfRule>
  </conditionalFormatting>
  <conditionalFormatting sqref="B84:I84">
    <cfRule type="expression" dxfId="283" priority="24">
      <formula>$AK$13&lt;&gt;4</formula>
    </cfRule>
  </conditionalFormatting>
  <conditionalFormatting sqref="N75:Q75 W76">
    <cfRule type="expression" dxfId="282" priority="64">
      <formula>#REF!="X"</formula>
    </cfRule>
  </conditionalFormatting>
  <conditionalFormatting sqref="AP20:BE23">
    <cfRule type="expression" dxfId="281" priority="2">
      <formula>$AK$13&lt;&gt;4</formula>
    </cfRule>
  </conditionalFormatting>
  <conditionalFormatting sqref="AP21:AP23">
    <cfRule type="expression" dxfId="280" priority="1">
      <formula>$AK$13&lt;&gt;4</formula>
    </cfRule>
  </conditionalFormatting>
  <dataValidations count="45">
    <dataValidation type="list" allowBlank="1" showInputMessage="1" showErrorMessage="1" sqref="AN85:AN96 AN99:AN110" xr:uid="{E1F1AE2B-54BD-4D30-AED8-B7675AEC4B12}">
      <formula1>Pregunta9</formula1>
    </dataValidation>
    <dataValidation type="list" allowBlank="1" showInputMessage="1" showErrorMessage="1" sqref="W76:AF76" xr:uid="{BD72B44C-4C77-45C8-8303-211AD88BF120}">
      <formula1>Opciones_de_tratamiento</formula1>
    </dataValidation>
    <dataValidation type="list" allowBlank="1" showInputMessage="1" showErrorMessage="1" sqref="L166:AD168" xr:uid="{3B43DC0E-77C3-4BC2-AC9F-44BD4AA564AA}">
      <formula1>Mecanismos_de_deteccion</formula1>
    </dataValidation>
    <dataValidation type="list" allowBlank="1" showInputMessage="1" showErrorMessage="1" sqref="AL85:AL96 AL99:AL110" xr:uid="{71EA1299-8428-484A-B2A2-C1EB0C7E06E1}">
      <formula1>Pregunta8</formula1>
    </dataValidation>
    <dataValidation type="list" allowBlank="1" showInputMessage="1" showErrorMessage="1" sqref="AJ85:AK96 AJ99:AK110" xr:uid="{F5F19E45-F84A-493D-86DF-817F8533BA78}">
      <formula1>Pregunta7</formula1>
    </dataValidation>
    <dataValidation type="list" allowBlank="1" showInputMessage="1" showErrorMessage="1" sqref="AH85:AI96 AH99:AI110" xr:uid="{FBEAEC26-A6EE-48A1-8F5C-D6F9688EFD20}">
      <formula1>Pregunta6</formula1>
    </dataValidation>
    <dataValidation type="list" allowBlank="1" showInputMessage="1" showErrorMessage="1" sqref="AF85:AG96 AF99:AG110" xr:uid="{3BBBF568-FC1C-4F5A-83E0-8356137E1057}">
      <formula1>Pregunta5</formula1>
    </dataValidation>
    <dataValidation type="list" allowBlank="1" showInputMessage="1" showErrorMessage="1" sqref="AD85:AE96 AD99:AE110" xr:uid="{75652392-195E-4140-B3E2-E06251D84978}">
      <formula1>Pregunta4</formula1>
    </dataValidation>
    <dataValidation type="list" allowBlank="1" showInputMessage="1" showErrorMessage="1" sqref="AB85:AC96 AB99:AC110" xr:uid="{34B9A27F-766D-46D0-8B9B-7115FB5BA817}">
      <formula1>Pregunta3</formula1>
    </dataValidation>
    <dataValidation type="list" allowBlank="1" showInputMessage="1" showErrorMessage="1" sqref="Z85:AA96 Z99:AA110" xr:uid="{5A9C8D31-2FA9-42E3-8A51-B14428E76646}">
      <formula1>Pregunta2</formula1>
    </dataValidation>
    <dataValidation type="list" allowBlank="1" showInputMessage="1" showErrorMessage="1" sqref="X85:Y96 X99:Y110" xr:uid="{6FEB43ED-1711-4C72-AEB5-AAD580F3FED5}">
      <formula1>Pregunta1</formula1>
    </dataValidation>
    <dataValidation type="list" allowBlank="1" showInputMessage="1" showErrorMessage="1" sqref="K6:BD6" xr:uid="{28224FFC-EE76-46D0-88F0-41FB261A14B7}">
      <formula1>Proceso</formula1>
    </dataValidation>
    <dataValidation type="date" errorStyle="information" operator="greaterThan" allowBlank="1" showInputMessage="1" showErrorMessage="1" error="Debe ser formato dd/mm/aaaa" sqref="AV148:BC159" xr:uid="{F341AF1C-A378-491D-95E8-EB680B32E577}">
      <formula1>43510</formula1>
    </dataValidation>
    <dataValidation type="list" allowBlank="1" showInputMessage="1" showErrorMessage="1" sqref="G156:K156" xr:uid="{3B3BD7F9-2E4D-49BE-BE85-ADE57737E027}">
      <formula1>INDIRECT($G$155)</formula1>
    </dataValidation>
    <dataValidation type="list" allowBlank="1" showInputMessage="1" showErrorMessage="1" sqref="G153:K153" xr:uid="{EC8DBDAC-E992-4607-999E-744EEA8C45ED}">
      <formula1>INDIRECT($G$152)</formula1>
    </dataValidation>
    <dataValidation type="list" allowBlank="1" showInputMessage="1" showErrorMessage="1" sqref="G150:K150" xr:uid="{3C8A2C4B-1AA0-4DBB-920D-A7D6AA56E554}">
      <formula1>INDIRECT($G$149)</formula1>
    </dataValidation>
    <dataValidation type="list" allowBlank="1" showInputMessage="1" showErrorMessage="1" sqref="G149:K149" xr:uid="{7637913B-2B5D-416B-9E36-3ED00BD88302}">
      <formula1>INDIRECT($G$148)</formula1>
    </dataValidation>
    <dataValidation type="list" allowBlank="1" showInputMessage="1" showErrorMessage="1" sqref="F107:I107" xr:uid="{B4A08665-233F-4DB8-BCCD-9E79BBAF2AB7}">
      <formula1>INDIRECT($F$106)</formula1>
    </dataValidation>
    <dataValidation type="list" allowBlank="1" showInputMessage="1" showErrorMessage="1" sqref="F106:I106" xr:uid="{103A5581-A8A3-4B91-B92B-ECE5D338899E}">
      <formula1>INDIRECT($F$105)</formula1>
    </dataValidation>
    <dataValidation type="list" allowBlank="1" showInputMessage="1" showErrorMessage="1" sqref="F104:I104" xr:uid="{891161D6-83AC-4CB7-8428-3F634EC0C075}">
      <formula1>INDIRECT($F$103)</formula1>
    </dataValidation>
    <dataValidation type="list" allowBlank="1" showInputMessage="1" showErrorMessage="1" sqref="F103:I103" xr:uid="{BE4A4551-9D70-46F5-A120-15127AC76FFA}">
      <formula1>INDIRECT($F$102)</formula1>
    </dataValidation>
    <dataValidation type="list" allowBlank="1" showInputMessage="1" showErrorMessage="1" sqref="F101:I101" xr:uid="{8622904D-872C-429A-8351-79B3A905F33D}">
      <formula1>INDIRECT($F$100)</formula1>
    </dataValidation>
    <dataValidation type="list" allowBlank="1" showInputMessage="1" showErrorMessage="1" sqref="F100:I100" xr:uid="{B808D9FD-72C0-4DB3-87EA-24D3DFD19B4F}">
      <formula1>INDIRECT($F$99)</formula1>
    </dataValidation>
    <dataValidation type="list" allowBlank="1" showInputMessage="1" showErrorMessage="1" sqref="F93:I93" xr:uid="{8564ECB4-ED28-4BFB-A6B6-0A207CEEC301}">
      <formula1>INDIRECT($F$92)</formula1>
    </dataValidation>
    <dataValidation type="list" allowBlank="1" showInputMessage="1" showErrorMessage="1" sqref="F92:I92" xr:uid="{5B56ECB7-A6FB-4135-993A-205D7A7CF2C8}">
      <formula1>INDIRECT($F$91)</formula1>
    </dataValidation>
    <dataValidation type="list" allowBlank="1" showInputMessage="1" showErrorMessage="1" sqref="F90:I90" xr:uid="{F080E0FA-6E1A-4677-B0D9-8ECD772445BB}">
      <formula1>INDIRECT($F$89)</formula1>
    </dataValidation>
    <dataValidation type="list" allowBlank="1" showInputMessage="1" showErrorMessage="1" sqref="F89:I89" xr:uid="{8625A1B7-00E0-45C5-A0BF-4AA1FC93441A}">
      <formula1>INDIRECT($F$88)</formula1>
    </dataValidation>
    <dataValidation type="list" allowBlank="1" showInputMessage="1" showErrorMessage="1" sqref="F87:I87" xr:uid="{0F6A4DB8-4E35-48FE-8CD0-5114251E8975}">
      <formula1>INDIRECT($F$86)</formula1>
    </dataValidation>
    <dataValidation type="list" allowBlank="1" showInputMessage="1" showErrorMessage="1" sqref="F86:I86" xr:uid="{B0B842E3-6D82-45A3-8BE7-D44A02ACB9D5}">
      <formula1>INDIRECT($F$85)</formula1>
    </dataValidation>
    <dataValidation type="list" allowBlank="1" showInputMessage="1" showErrorMessage="1" sqref="G155 F88 F91 F94 G148 F108 H154 G151 F99 F102 F105 G157 F85:I85" xr:uid="{4E8F6856-A772-4FB2-9970-3F49C3460EF4}">
      <formula1>dominios</formula1>
    </dataValidation>
    <dataValidation operator="greaterThan" allowBlank="1" showInputMessage="1" showErrorMessage="1" sqref="BA160:BD161" xr:uid="{C6509B70-6C4C-4A8D-B7D8-687A94CBABE5}"/>
    <dataValidation allowBlank="1" showInputMessage="1" showErrorMessage="1" prompt="Es una actividad del HACER del proceso en la que se debe ejercer un control para prevenir la materializacion de riesgo" sqref="D17:D18 BD19 BD17" xr:uid="{0E7E6F3B-C7D0-4465-94AF-00E86EC7F6DE}"/>
    <dataValidation type="list" allowBlank="1" showInputMessage="1" showErrorMessage="1" sqref="I51" xr:uid="{AC616469-8EC9-4003-832F-29FC9CECD7A9}">
      <formula1>Probabilidad_factibilidad</formula1>
    </dataValidation>
    <dataValidation type="list" allowBlank="1" showInputMessage="1" showErrorMessage="1" sqref="AJ76" xr:uid="{DBD56120-856F-4B79-8393-167C91AFE2B8}">
      <formula1>x</formula1>
    </dataValidation>
    <dataValidation type="list" allowBlank="1" showInputMessage="1" showErrorMessage="1" sqref="J20:L20" xr:uid="{08AE7475-A129-478C-BE5A-3834F78569D6}">
      <formula1>Preposiciones</formula1>
    </dataValidation>
    <dataValidation type="list" allowBlank="1" showInputMessage="1" showErrorMessage="1" sqref="V13:AJ13" xr:uid="{60329D48-B3DC-482A-A418-7F385EEAAACD}">
      <formula1>Enfoque_riesgo</formula1>
    </dataValidation>
    <dataValidation type="list" allowBlank="1" showInputMessage="1" showErrorMessage="1" sqref="D33:I37 Y33:AH37" xr:uid="{CAC39627-4E79-47F7-B3EA-4EB50E2483D5}">
      <formula1>IF($AK$13=5,Amenazas_datos_personales,IF($AK$13&lt;&gt;4,Agente_generador_internas,Amenaza))</formula1>
    </dataValidation>
    <dataValidation type="list" allowBlank="1" showInputMessage="1" showErrorMessage="1" sqref="G159:K159" xr:uid="{649EAD67-C06C-48AA-B93F-1383ED84BDD6}">
      <formula1>INDIRECT($G$158)</formula1>
    </dataValidation>
    <dataValidation type="list" allowBlank="1" showInputMessage="1" showErrorMessage="1" sqref="G158:K158" xr:uid="{9264E86B-B420-41C9-8908-B80EA1F5D502}">
      <formula1>INDIRECT($G$157)</formula1>
    </dataValidation>
    <dataValidation type="list" allowBlank="1" showInputMessage="1" showErrorMessage="1" sqref="G152:K152" xr:uid="{8E61B7A4-18A4-44B0-9858-7E814BDADD9E}">
      <formula1>INDIRECT($G$151)</formula1>
    </dataValidation>
    <dataValidation type="list" allowBlank="1" showInputMessage="1" showErrorMessage="1" sqref="H160:K161" xr:uid="{518B5866-610B-40B3-8CA2-3BD43135D223}">
      <formula1>INDIRECT($F$158)</formula1>
    </dataValidation>
    <dataValidation type="list" allowBlank="1" showInputMessage="1" showErrorMessage="1" sqref="F110:I110" xr:uid="{2A65D2B8-992B-4436-9215-CC25C9EDAF37}">
      <formula1>INDIRECT($F$109)</formula1>
    </dataValidation>
    <dataValidation type="list" allowBlank="1" showInputMessage="1" showErrorMessage="1" sqref="F109:I109" xr:uid="{A2180F21-26F1-4552-B107-F7F4E517874A}">
      <formula1>INDIRECT($F$108)</formula1>
    </dataValidation>
    <dataValidation type="list" allowBlank="1" showInputMessage="1" showErrorMessage="1" sqref="F96:I96" xr:uid="{52AAF1EB-6BBF-46AF-871A-F38948BD2D5C}">
      <formula1>INDIRECT($F$95)</formula1>
    </dataValidation>
    <dataValidation type="list" allowBlank="1" showInputMessage="1" showErrorMessage="1" sqref="F95:I95" xr:uid="{8F052EDF-CD55-4CBE-A91A-606423C076A5}">
      <formula1>INDIRECT($F$94)</formula1>
    </dataValidation>
  </dataValidations>
  <hyperlinks>
    <hyperlink ref="I60:T60" location="Enc_Imp_Corrupción!D4" display="Enc_Imp_Corrupción!D4" xr:uid="{1ED8EE76-74DF-41E9-9AFD-537F050BAFDD}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9" orientation="portrait" horizontalDpi="4294967294" verticalDpi="4294967294" r:id="rId1"/>
  <headerFooter>
    <oddFooter>&amp;R&amp;"Arial Narrow,Normal"&amp;7SC01-F07 Vr6 (2020-11-17)</oddFooter>
  </headerFooter>
  <rowBreaks count="1" manualBreakCount="1">
    <brk id="117" max="5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5025AB4C-8EA6-46AE-B5BE-7CF802312666}">
            <xm:f>$AN$55=Datos!$U$5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DE73D69C-0975-4C63-BBC9-CB4D17891C82}">
            <xm:f>$AN$55=Datos!$U$4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41" id="{D4B19958-1918-4329-9743-A46850492205}">
            <xm:f>$AN$55=Datos!$U$3</xm:f>
            <x14:dxf>
              <fill>
                <patternFill>
                  <bgColor rgb="FFFFC000"/>
                </patternFill>
              </fill>
            </x14:dxf>
          </x14:cfRule>
          <xm:sqref>AN55:AZ56</xm:sqref>
        </x14:conditionalFormatting>
        <x14:conditionalFormatting xmlns:xm="http://schemas.microsoft.com/office/excel/2006/main">
          <x14:cfRule type="expression" priority="35" id="{F6FB8CD3-8123-447E-BC02-4C50D3603A9E}">
            <xm:f>$AN$131=Datos!$U$5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7FD98CF8-A737-44F4-A3F9-CF04030AB496}">
            <xm:f>$AN$131=Datos!$U$4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7" id="{DD630C68-FFCF-4C6D-A59A-6C52921D2A7F}">
            <xm:f>$AN$131=Datos!$U$3</xm:f>
            <x14:dxf>
              <fill>
                <patternFill>
                  <bgColor rgb="FFFFC000"/>
                </patternFill>
              </fill>
            </x14:dxf>
          </x14:cfRule>
          <xm:sqref>AN131:AZ132</xm:sqref>
        </x14:conditionalFormatting>
        <x14:conditionalFormatting xmlns:xm="http://schemas.microsoft.com/office/excel/2006/main">
          <x14:cfRule type="containsText" priority="31" operator="containsText" id="{1B38720D-056C-4D04-8719-DDA8C1F332D6}">
            <xm:f>NOT(ISERROR(SEARCH(Datos!$AR$4,AO85)))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2" operator="containsText" id="{3B8794A7-3088-448C-B384-DD15AEF5772A}">
            <xm:f>NOT(ISERROR(SEARCH(Datos!$AR$3,AO85)))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3" operator="containsText" id="{FBE89BC3-2E35-402D-ADA6-050D20205DB3}">
            <xm:f>NOT(ISERROR(SEARCH(Datos!$AR$2,AO85)))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AO85:AP90 AO91:AO96</xm:sqref>
        </x14:conditionalFormatting>
        <x14:conditionalFormatting xmlns:xm="http://schemas.microsoft.com/office/excel/2006/main">
          <x14:cfRule type="containsText" priority="28" operator="containsText" id="{AA225724-5F9B-43A8-BB1A-AB0AC972493D}">
            <xm:f>NOT(ISERROR(SEARCH(Datos!$AR$4,AM85)))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9" operator="containsText" id="{25C10436-1A1F-4C36-A2ED-801387374792}">
            <xm:f>NOT(ISERROR(SEARCH(Datos!$AR$3,AM85)))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0" operator="containsText" id="{6BE46F00-4000-4A65-B9EC-297BD40957B3}">
            <xm:f>NOT(ISERROR(SEARCH(Datos!$AR$2,AM85)))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AM85:AM96</xm:sqref>
        </x14:conditionalFormatting>
        <x14:conditionalFormatting xmlns:xm="http://schemas.microsoft.com/office/excel/2006/main">
          <x14:cfRule type="containsText" priority="25" operator="containsText" id="{98A78EFF-CDE9-4023-B0D9-0354EE758CA0}">
            <xm:f>NOT(ISERROR(SEARCH(Datos!$AR$4,AQ85)))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6" operator="containsText" id="{22A7BAE4-11F2-4C1D-B8C8-1737047426B7}">
            <xm:f>NOT(ISERROR(SEARCH(Datos!$AR$3,AQ85)))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7" operator="containsText" id="{3B1C2A0E-FBEC-4F1F-99AC-753527D19BD5}">
            <xm:f>NOT(ISERROR(SEARCH(Datos!$AR$2,AQ85)))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AQ85</xm:sqref>
        </x14:conditionalFormatting>
        <x14:conditionalFormatting xmlns:xm="http://schemas.microsoft.com/office/excel/2006/main">
          <x14:cfRule type="expression" priority="62" id="{D6BD6630-CA06-4BCB-AA1D-B891ED1168F1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BA161 BA147:BC147 AV147:AY147 AR147</xm:sqref>
        </x14:conditionalFormatting>
        <x14:conditionalFormatting xmlns:xm="http://schemas.microsoft.com/office/excel/2006/main">
          <x14:cfRule type="expression" priority="63" id="{91630951-399B-4199-869D-4A047C4145F6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AW161</xm:sqref>
        </x14:conditionalFormatting>
        <x14:conditionalFormatting xmlns:xm="http://schemas.microsoft.com/office/excel/2006/main">
          <x14:cfRule type="containsText" priority="21" operator="containsText" id="{F9785B26-898A-4501-8DF2-250AC8B67BD1}">
            <xm:f>NOT(ISERROR(SEARCH(Datos!$AR$4,P114)))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2" operator="containsText" id="{32A0EE9B-1C05-4407-9C15-00CD78ECF32E}">
            <xm:f>NOT(ISERROR(SEARCH(Datos!$AR$3,P114)))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70ACF215-A458-4617-8B2E-3D1A957A8808}">
            <xm:f>NOT(ISERROR(SEARCH(Datos!$AR$2,P114)))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ontainsText" priority="18" operator="containsText" id="{5519F829-38C2-4025-AFD1-F0CFBDC10DDF}">
            <xm:f>NOT(ISERROR(SEARCH(Datos!$AR$4,AC114)))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9" operator="containsText" id="{0C76E8DE-B4FD-4A52-AD02-494A661628AD}">
            <xm:f>NOT(ISERROR(SEARCH(Datos!$AR$3,AC114)))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DA232F98-4FBF-4950-B10F-167640481232}">
            <xm:f>NOT(ISERROR(SEARCH(Datos!$AR$2,AC114)))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AC114</xm:sqref>
        </x14:conditionalFormatting>
        <x14:conditionalFormatting xmlns:xm="http://schemas.microsoft.com/office/excel/2006/main">
          <x14:cfRule type="containsText" priority="15" operator="containsText" id="{89B6841C-31DF-4047-B045-E4CFFC4AE9C4}">
            <xm:f>NOT(ISERROR(SEARCH(Datos!$AR$4,AP91)))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6" operator="containsText" id="{C61D9C1A-7FFA-442C-83A0-B7460BE34925}">
            <xm:f>NOT(ISERROR(SEARCH(Datos!$AR$3,AP91)))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7" operator="containsText" id="{8DC8D378-6E7A-4AFE-BA65-81EF74E94BF8}">
            <xm:f>NOT(ISERROR(SEARCH(Datos!$AR$2,AP91)))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AP91:AP96</xm:sqref>
        </x14:conditionalFormatting>
        <x14:conditionalFormatting xmlns:xm="http://schemas.microsoft.com/office/excel/2006/main">
          <x14:cfRule type="containsText" priority="12" operator="containsText" id="{1AE5AF8B-EFF2-4558-8DFC-F618ABE007FB}">
            <xm:f>NOT(ISERROR(SEARCH(Datos!$AR$4,AO99)))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3" operator="containsText" id="{83BC9B52-F8F2-4EDC-A320-28E0DEB4E75F}">
            <xm:f>NOT(ISERROR(SEARCH(Datos!$AR$3,AO99)))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749E3C17-4990-48C1-949C-E9A152544E0D}">
            <xm:f>NOT(ISERROR(SEARCH(Datos!$AR$2,AO99)))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AO99:AP104 AO105:AO110</xm:sqref>
        </x14:conditionalFormatting>
        <x14:conditionalFormatting xmlns:xm="http://schemas.microsoft.com/office/excel/2006/main">
          <x14:cfRule type="containsText" priority="9" operator="containsText" id="{7356F5B9-74E3-4222-ABE0-DEBE30FFD150}">
            <xm:f>NOT(ISERROR(SEARCH(Datos!$AR$4,AM99)))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0" operator="containsText" id="{0BCC014B-5EC4-4C92-8AA6-1D1CEB6A31D5}">
            <xm:f>NOT(ISERROR(SEARCH(Datos!$AR$3,AM99)))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1" operator="containsText" id="{60512BA3-1977-4F33-BFC6-4B4E8E9989E5}">
            <xm:f>NOT(ISERROR(SEARCH(Datos!$AR$2,AM99)))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AM99:AM110</xm:sqref>
        </x14:conditionalFormatting>
        <x14:conditionalFormatting xmlns:xm="http://schemas.microsoft.com/office/excel/2006/main">
          <x14:cfRule type="containsText" priority="6" operator="containsText" id="{790112A9-5F9B-4175-87A3-78FD6553DA3A}">
            <xm:f>NOT(ISERROR(SEARCH(Datos!$AR$4,AQ99)))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7" operator="containsText" id="{457A232E-9FAB-4DDD-BAD8-F19EB770C658}">
            <xm:f>NOT(ISERROR(SEARCH(Datos!$AR$3,AQ99)))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9D2D1AB4-92CD-454A-9580-429E2F3B360E}">
            <xm:f>NOT(ISERROR(SEARCH(Datos!$AR$2,AQ99)))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AQ99</xm:sqref>
        </x14:conditionalFormatting>
        <x14:conditionalFormatting xmlns:xm="http://schemas.microsoft.com/office/excel/2006/main">
          <x14:cfRule type="containsText" priority="3" operator="containsText" id="{E6931A0D-D3F5-4B4B-A498-26E5C4AAA84D}">
            <xm:f>NOT(ISERROR(SEARCH(Datos!$AR$4,AP105)))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id="{2B68369F-0987-4583-9CB1-C00F349A9D66}">
            <xm:f>NOT(ISERROR(SEARCH(Datos!$AR$3,AP105)))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BCDF76F5-E039-460A-8B6C-D15B786FC50A}">
            <xm:f>NOT(ISERROR(SEARCH(Datos!$AR$2,AP105)))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AP105:AP110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F0E93BC-59A8-4D87-8FF9-43867186BC5D}">
          <x14:formula1>
            <xm:f>IF($J99&lt;&gt;"",Datos!$AG$2:$AG$6)</xm:f>
          </x14:formula1>
          <xm:sqref>AR99:BD110</xm:sqref>
        </x14:dataValidation>
        <x14:dataValidation type="list" allowBlank="1" showInputMessage="1" showErrorMessage="1" xr:uid="{230B808D-48B8-4223-ABC2-F5783625988F}">
          <x14:formula1>
            <xm:f>IF(AK$13=1,Datos!$AC$2:$AC$3,IF(AK$13=2,Categoría_ambiental,IF(AK13=3, Clase_riesgo,IF(AK$13=4, V13, IF(AK$13=5,Categoriadatos)))))</xm:f>
          </x14:formula1>
          <xm:sqref>AO28:BC28</xm:sqref>
        </x14:dataValidation>
        <x14:dataValidation type="list" allowBlank="1" showInputMessage="1" showErrorMessage="1" xr:uid="{29C9D2FD-AC7A-44AB-8B35-87D23100038B}">
          <x14:formula1>
            <xm:f>IF(AM13=1,Categoría_corrupción,IF(AM13=2,Categoría_ambiental,IF(AM13=3, Categoría_gestión_procesos,IF(AM13=5,Datos!$AH$2,IF(AM13=4, Categoría_seguridad_información)))))</xm:f>
          </x14:formula1>
          <xm:sqref>E20:G20</xm:sqref>
        </x14:dataValidation>
        <x14:dataValidation type="list" allowBlank="1" showInputMessage="1" showErrorMessage="1" xr:uid="{AD84A89F-C831-47D2-8C25-6BB50C33A2C9}">
          <x14:formula1>
            <xm:f>IF(AK13=1,Categoría_corrupción,IF(AK13=2,Categoría_ambiental,IF(AK13=3, Categoría_gestión_procesos,IF(AK13=5,Datos!$AH$2,IF(AK13=4, Categoría_seguridad_información)))))</xm:f>
          </x14:formula1>
          <xm:sqref>D20</xm:sqref>
        </x14:dataValidation>
        <x14:dataValidation type="list" allowBlank="1" showInputMessage="1" showErrorMessage="1" xr:uid="{9F32DA3F-4790-4B51-A85F-36F09AA7F3E2}">
          <x14:formula1>
            <xm:f>IF(AQ13=1,Categoría_corrupción,IF(AQ13=2,Categoría_ambiental,IF(AQ13=3, Categoría_gestión_procesos,IF(AQ13=5,Datos!$AH$2,IF(AQ13=4, Categoría_seguridad_información)))))</xm:f>
          </x14:formula1>
          <xm:sqref>H20</xm:sqref>
        </x14:dataValidation>
        <x14:dataValidation type="list" allowBlank="1" showInputMessage="1" showErrorMessage="1" xr:uid="{CC7A90F3-CEFA-479B-8284-7BF2DB82118E}">
          <x14:formula1>
            <xm:f>IF(AK13=1,"",Datos!$P$2:$P$6)</xm:f>
          </x14:formula1>
          <xm:sqref>I61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CE197"/>
  <sheetViews>
    <sheetView showGridLines="0" view="pageBreakPreview" topLeftCell="C1" zoomScale="70" zoomScaleNormal="75" zoomScaleSheetLayoutView="70" zoomScalePageLayoutView="70" workbookViewId="0">
      <selection activeCell="J67" sqref="J67"/>
    </sheetView>
  </sheetViews>
  <sheetFormatPr baseColWidth="10" defaultColWidth="11.5703125" defaultRowHeight="15"/>
  <cols>
    <col min="1" max="1" width="2.85546875" style="160" hidden="1" customWidth="1"/>
    <col min="2" max="2" width="2.42578125" style="160" hidden="1" customWidth="1"/>
    <col min="3" max="3" width="3.85546875" style="160" customWidth="1"/>
    <col min="4" max="4" width="2.28515625" style="160" customWidth="1"/>
    <col min="5" max="5" width="24" style="160" bestFit="1" customWidth="1"/>
    <col min="6" max="6" width="9.7109375" style="160" customWidth="1"/>
    <col min="7" max="7" width="2.42578125" style="160" bestFit="1" customWidth="1"/>
    <col min="8" max="8" width="10.85546875" style="160" customWidth="1"/>
    <col min="9" max="9" width="13.140625" style="160" customWidth="1"/>
    <col min="10" max="10" width="9.5703125" style="160" customWidth="1"/>
    <col min="11" max="11" width="5" style="160" customWidth="1"/>
    <col min="12" max="12" width="3.28515625" style="160" customWidth="1"/>
    <col min="13" max="15" width="4.7109375" style="160" customWidth="1"/>
    <col min="16" max="16" width="2.7109375" style="160" customWidth="1"/>
    <col min="17" max="18" width="5.28515625" style="160" customWidth="1"/>
    <col min="19" max="19" width="3.7109375" style="160" customWidth="1"/>
    <col min="20" max="20" width="2.7109375" style="160" customWidth="1"/>
    <col min="21" max="21" width="4.28515625" style="160" customWidth="1"/>
    <col min="22" max="22" width="3.7109375" style="160" customWidth="1"/>
    <col min="23" max="23" width="2.7109375" style="160" customWidth="1"/>
    <col min="24" max="24" width="5.140625" style="160" customWidth="1"/>
    <col min="25" max="25" width="4.42578125" style="160" customWidth="1"/>
    <col min="26" max="26" width="4.140625" style="160" customWidth="1"/>
    <col min="27" max="27" width="4.42578125" style="160" customWidth="1"/>
    <col min="28" max="28" width="6" style="160" customWidth="1"/>
    <col min="29" max="29" width="3" style="160" customWidth="1"/>
    <col min="30" max="30" width="2.7109375" style="160" customWidth="1"/>
    <col min="31" max="31" width="9" style="160" customWidth="1"/>
    <col min="32" max="32" width="3.85546875" style="160" customWidth="1"/>
    <col min="33" max="33" width="5.28515625" style="160" customWidth="1"/>
    <col min="34" max="34" width="5.7109375" style="160" customWidth="1"/>
    <col min="35" max="35" width="4.85546875" style="160" customWidth="1"/>
    <col min="36" max="36" width="9.5703125" style="160" customWidth="1"/>
    <col min="37" max="37" width="2.42578125" style="160" bestFit="1" customWidth="1"/>
    <col min="38" max="38" width="8.5703125" style="160" bestFit="1" customWidth="1"/>
    <col min="39" max="39" width="4.140625" style="160" customWidth="1"/>
    <col min="40" max="40" width="10.7109375" style="160" customWidth="1"/>
    <col min="41" max="42" width="3.5703125" style="160" bestFit="1" customWidth="1"/>
    <col min="43" max="43" width="6" style="160" bestFit="1" customWidth="1"/>
    <col min="44" max="45" width="4" style="160" customWidth="1"/>
    <col min="46" max="46" width="2" style="160" customWidth="1"/>
    <col min="47" max="47" width="7" style="160" customWidth="1"/>
    <col min="48" max="48" width="0.42578125" style="160" customWidth="1"/>
    <col min="49" max="49" width="1" style="160" customWidth="1"/>
    <col min="50" max="50" width="2.28515625" style="160" customWidth="1"/>
    <col min="51" max="51" width="1.7109375" style="160" customWidth="1"/>
    <col min="52" max="52" width="1.85546875" style="160" customWidth="1"/>
    <col min="53" max="53" width="1.42578125" style="160" customWidth="1"/>
    <col min="54" max="54" width="2.7109375" style="160" customWidth="1"/>
    <col min="55" max="55" width="2.28515625" style="160" customWidth="1"/>
    <col min="56" max="56" width="0.7109375" style="160" customWidth="1"/>
    <col min="57" max="57" width="2" style="160" customWidth="1"/>
    <col min="58" max="58" width="2.7109375" style="160" customWidth="1"/>
    <col min="59" max="59" width="0.7109375" style="160" customWidth="1"/>
    <col min="60" max="60" width="6.5703125" style="160" customWidth="1"/>
    <col min="61" max="61" width="3" style="160" customWidth="1"/>
    <col min="62" max="62" width="4.85546875" style="160" customWidth="1"/>
    <col min="63" max="64" width="3.7109375" style="160" customWidth="1"/>
    <col min="65" max="65" width="15.42578125" style="160" bestFit="1" customWidth="1"/>
    <col min="66" max="66" width="16.140625" style="160" bestFit="1" customWidth="1"/>
    <col min="67" max="67" width="10.5703125" style="160" bestFit="1" customWidth="1"/>
    <col min="68" max="68" width="13.28515625" style="160" bestFit="1" customWidth="1"/>
    <col min="69" max="69" width="9.7109375" style="160" bestFit="1" customWidth="1"/>
    <col min="70" max="70" width="11.140625" style="160" bestFit="1" customWidth="1"/>
    <col min="71" max="71" width="15" style="160" bestFit="1" customWidth="1"/>
    <col min="72" max="72" width="3.5703125" style="160" bestFit="1" customWidth="1"/>
    <col min="73" max="73" width="10" style="160" bestFit="1" customWidth="1"/>
    <col min="74" max="75" width="3.7109375" style="160" bestFit="1" customWidth="1"/>
    <col min="76" max="76" width="12.85546875" style="160" bestFit="1" customWidth="1"/>
    <col min="77" max="77" width="11.5703125" style="160" customWidth="1"/>
    <col min="78" max="78" width="1.85546875" style="160" bestFit="1" customWidth="1"/>
    <col min="79" max="83" width="11.5703125" style="160" customWidth="1"/>
    <col min="84" max="16384" width="11.5703125" style="160"/>
  </cols>
  <sheetData>
    <row r="1" spans="1:59" ht="15.6" customHeight="1">
      <c r="A1" s="442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  <c r="P1" s="524" t="s">
        <v>463</v>
      </c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525"/>
      <c r="AS1" s="525"/>
      <c r="AT1" s="525"/>
      <c r="AU1" s="525"/>
      <c r="AV1" s="525"/>
      <c r="AW1" s="525"/>
      <c r="AX1" s="525"/>
      <c r="AY1" s="525"/>
      <c r="AZ1" s="525"/>
      <c r="BA1" s="525"/>
      <c r="BB1" s="525"/>
      <c r="BC1" s="525"/>
      <c r="BD1" s="525"/>
      <c r="BE1" s="525"/>
      <c r="BF1" s="525"/>
      <c r="BG1" s="526"/>
    </row>
    <row r="2" spans="1:59" ht="15.6" customHeight="1">
      <c r="A2" s="445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7"/>
      <c r="P2" s="527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9"/>
    </row>
    <row r="3" spans="1:59" ht="15.6" customHeigh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7"/>
      <c r="P3" s="527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528"/>
      <c r="AK3" s="528"/>
      <c r="AL3" s="528"/>
      <c r="AM3" s="528"/>
      <c r="AN3" s="528"/>
      <c r="AO3" s="528"/>
      <c r="AP3" s="528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9"/>
    </row>
    <row r="4" spans="1:59" ht="23.25" customHeight="1" thickBot="1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50"/>
      <c r="P4" s="530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2"/>
    </row>
    <row r="5" spans="1:59" ht="15.6" customHeight="1">
      <c r="A5" s="161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3"/>
    </row>
    <row r="6" spans="1:59" ht="31.15" customHeight="1">
      <c r="A6" s="161"/>
      <c r="B6" s="162"/>
      <c r="C6" s="8"/>
      <c r="D6" s="474" t="s">
        <v>4</v>
      </c>
      <c r="E6" s="474"/>
      <c r="F6" s="474"/>
      <c r="G6" s="474"/>
      <c r="H6" s="162"/>
      <c r="I6" s="162"/>
      <c r="J6" s="8"/>
      <c r="K6" s="431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3"/>
      <c r="BE6" s="162"/>
      <c r="BF6" s="162"/>
      <c r="BG6" s="163"/>
    </row>
    <row r="7" spans="1:59" ht="11.45" customHeight="1">
      <c r="A7" s="161"/>
      <c r="B7" s="162"/>
      <c r="C7" s="8"/>
      <c r="D7" s="8"/>
      <c r="E7" s="8"/>
      <c r="F7" s="8"/>
      <c r="G7" s="162"/>
      <c r="H7" s="8"/>
      <c r="I7" s="8"/>
      <c r="J7" s="8"/>
      <c r="K7" s="162"/>
      <c r="L7" s="162"/>
      <c r="M7" s="162"/>
      <c r="N7" s="162"/>
      <c r="O7" s="8"/>
      <c r="P7" s="350"/>
      <c r="Q7" s="350"/>
      <c r="R7" s="350"/>
      <c r="S7" s="350"/>
      <c r="T7" s="8"/>
      <c r="U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3"/>
    </row>
    <row r="8" spans="1:59" ht="31.15" customHeight="1">
      <c r="A8" s="161"/>
      <c r="B8" s="162"/>
      <c r="C8" s="8"/>
      <c r="D8" s="474" t="s">
        <v>462</v>
      </c>
      <c r="E8" s="474"/>
      <c r="F8" s="474"/>
      <c r="G8" s="474"/>
      <c r="H8" s="162"/>
      <c r="I8" s="162"/>
      <c r="J8" s="10"/>
      <c r="K8" s="431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  <c r="AC8" s="432"/>
      <c r="AD8" s="432"/>
      <c r="AE8" s="432"/>
      <c r="AF8" s="432"/>
      <c r="AG8" s="432"/>
      <c r="AH8" s="432"/>
      <c r="AI8" s="432"/>
      <c r="AJ8" s="432"/>
      <c r="AK8" s="432"/>
      <c r="AL8" s="432"/>
      <c r="AM8" s="432"/>
      <c r="AN8" s="432"/>
      <c r="AO8" s="432"/>
      <c r="AP8" s="432"/>
      <c r="AQ8" s="432"/>
      <c r="AR8" s="432"/>
      <c r="AS8" s="432"/>
      <c r="AT8" s="432"/>
      <c r="AU8" s="432"/>
      <c r="AV8" s="432"/>
      <c r="AW8" s="432"/>
      <c r="AX8" s="432"/>
      <c r="AY8" s="432"/>
      <c r="AZ8" s="432"/>
      <c r="BA8" s="432"/>
      <c r="BB8" s="432"/>
      <c r="BC8" s="432"/>
      <c r="BD8" s="433"/>
      <c r="BE8" s="162"/>
      <c r="BF8" s="162"/>
      <c r="BG8" s="163"/>
    </row>
    <row r="9" spans="1:59" ht="11.45" customHeight="1">
      <c r="A9" s="161"/>
      <c r="B9" s="162"/>
      <c r="C9" s="8"/>
      <c r="D9" s="350"/>
      <c r="E9" s="350"/>
      <c r="F9" s="350"/>
      <c r="G9" s="350"/>
      <c r="H9" s="162"/>
      <c r="I9" s="162"/>
      <c r="J9" s="10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162"/>
      <c r="BF9" s="162"/>
      <c r="BG9" s="163"/>
    </row>
    <row r="10" spans="1:59" ht="33.75" customHeight="1">
      <c r="A10" s="161"/>
      <c r="B10" s="162"/>
      <c r="C10" s="8"/>
      <c r="D10" s="474" t="s">
        <v>241</v>
      </c>
      <c r="E10" s="474"/>
      <c r="F10" s="474"/>
      <c r="G10" s="474"/>
      <c r="H10" s="474"/>
      <c r="I10" s="474"/>
      <c r="J10" s="10"/>
      <c r="K10" s="431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3"/>
      <c r="AM10" s="10"/>
      <c r="AN10" s="381" t="s">
        <v>785</v>
      </c>
      <c r="AO10" s="381"/>
      <c r="AP10" s="381"/>
      <c r="AQ10" s="381"/>
      <c r="AR10" s="10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162"/>
      <c r="BF10" s="162"/>
      <c r="BG10" s="163"/>
    </row>
    <row r="11" spans="1:59" ht="15.75" customHeight="1">
      <c r="A11" s="161"/>
      <c r="B11" s="162"/>
      <c r="C11" s="8"/>
      <c r="D11" s="8"/>
      <c r="E11" s="8"/>
      <c r="F11" s="350"/>
      <c r="G11" s="350"/>
      <c r="H11" s="350"/>
      <c r="I11" s="350"/>
      <c r="J11" s="10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496" t="s">
        <v>3</v>
      </c>
      <c r="AT11" s="496"/>
      <c r="AU11" s="496"/>
      <c r="AV11" s="496"/>
      <c r="AW11" s="496"/>
      <c r="AX11" s="496"/>
      <c r="AY11" s="496"/>
      <c r="AZ11" s="496"/>
      <c r="BA11" s="496"/>
      <c r="BB11" s="496"/>
      <c r="BC11" s="496"/>
      <c r="BD11" s="496"/>
      <c r="BE11" s="496"/>
      <c r="BF11" s="162"/>
      <c r="BG11" s="163"/>
    </row>
    <row r="12" spans="1:59" ht="15.75">
      <c r="A12" s="161"/>
      <c r="B12" s="162"/>
      <c r="C12" s="8"/>
      <c r="D12" s="8"/>
      <c r="E12" s="8"/>
      <c r="F12" s="350"/>
      <c r="G12" s="350"/>
      <c r="H12" s="350"/>
      <c r="I12" s="350"/>
      <c r="J12" s="10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62"/>
      <c r="BG12" s="163"/>
    </row>
    <row r="13" spans="1:59" ht="31.15" customHeight="1">
      <c r="A13" s="161"/>
      <c r="B13" s="162"/>
      <c r="C13" s="8"/>
      <c r="D13" s="162"/>
      <c r="E13" s="12"/>
      <c r="F13" s="12"/>
      <c r="G13" s="12"/>
      <c r="H13" s="12"/>
      <c r="I13" s="12"/>
      <c r="J13" s="12"/>
      <c r="K13" s="162"/>
      <c r="L13" s="12"/>
      <c r="M13" s="434" t="s">
        <v>36</v>
      </c>
      <c r="N13" s="434"/>
      <c r="O13" s="434"/>
      <c r="P13" s="434"/>
      <c r="Q13" s="434"/>
      <c r="R13" s="434"/>
      <c r="S13" s="434"/>
      <c r="T13" s="434"/>
      <c r="U13" s="12"/>
      <c r="V13" s="431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33"/>
      <c r="AK13" s="280">
        <f>IF(V13=Datos!B2,1,IF(V13=Datos!B3,5,IF(V13=Datos!B4,3,IF(V13=Datos!B5,4,IF(V13=Datos!B6,5,"")))))</f>
        <v>5</v>
      </c>
      <c r="AL13" s="280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353"/>
      <c r="AX13" s="353"/>
      <c r="AY13" s="353"/>
      <c r="AZ13" s="353"/>
      <c r="BA13" s="353"/>
      <c r="BB13" s="353"/>
      <c r="BC13" s="353"/>
      <c r="BD13" s="353"/>
      <c r="BE13" s="162"/>
      <c r="BF13" s="162"/>
      <c r="BG13" s="163"/>
    </row>
    <row r="14" spans="1:59" ht="15.6" customHeight="1" thickBot="1">
      <c r="A14" s="158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5"/>
    </row>
    <row r="15" spans="1:59" ht="32.450000000000003" customHeight="1" thickBot="1">
      <c r="A15" s="389" t="s">
        <v>5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390"/>
      <c r="AD15" s="390"/>
      <c r="AE15" s="390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390"/>
      <c r="BG15" s="391"/>
    </row>
    <row r="16" spans="1:59" ht="24.75" customHeight="1">
      <c r="A16" s="347"/>
      <c r="B16" s="348"/>
      <c r="C16" s="348"/>
      <c r="D16" s="494" t="s">
        <v>242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  <c r="AU16" s="494"/>
      <c r="AV16" s="494"/>
      <c r="AW16" s="494"/>
      <c r="AX16" s="494"/>
      <c r="AY16" s="494"/>
      <c r="AZ16" s="494"/>
      <c r="BA16" s="494"/>
      <c r="BB16" s="494"/>
      <c r="BC16" s="494"/>
      <c r="BD16" s="494"/>
      <c r="BE16" s="494"/>
      <c r="BF16" s="162"/>
      <c r="BG16" s="163"/>
    </row>
    <row r="17" spans="1:60" ht="27" customHeight="1">
      <c r="A17" s="347"/>
      <c r="B17" s="348"/>
      <c r="C17" s="348"/>
      <c r="D17" s="435"/>
      <c r="E17" s="435"/>
      <c r="F17" s="435"/>
      <c r="G17" s="435"/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5"/>
      <c r="AA17" s="435"/>
      <c r="AB17" s="435"/>
      <c r="AC17" s="435"/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109"/>
      <c r="BE17" s="162"/>
      <c r="BF17" s="162"/>
      <c r="BG17" s="163"/>
    </row>
    <row r="18" spans="1:60" s="192" customFormat="1" ht="27" customHeight="1">
      <c r="A18" s="152"/>
      <c r="B18" s="150"/>
      <c r="C18" s="15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BG18" s="165"/>
    </row>
    <row r="19" spans="1:60" ht="36" customHeight="1">
      <c r="A19" s="161"/>
      <c r="B19" s="13"/>
      <c r="C19" s="13"/>
      <c r="D19" s="495" t="s">
        <v>787</v>
      </c>
      <c r="E19" s="495"/>
      <c r="F19" s="495"/>
      <c r="G19" s="495"/>
      <c r="H19" s="495"/>
      <c r="I19" s="492" t="s">
        <v>786</v>
      </c>
      <c r="J19" s="492"/>
      <c r="K19" s="492"/>
      <c r="L19" s="492"/>
      <c r="M19" s="492"/>
      <c r="N19" s="492"/>
      <c r="O19" s="436" t="s">
        <v>21</v>
      </c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349"/>
      <c r="AM19" s="113"/>
      <c r="AN19" s="113"/>
      <c r="AO19" s="436" t="str">
        <f>IF(AK13=4,"Liste los activos de información afectados","")</f>
        <v/>
      </c>
      <c r="AP19" s="436"/>
      <c r="AQ19" s="436"/>
      <c r="AR19" s="436"/>
      <c r="AS19" s="436"/>
      <c r="AT19" s="436"/>
      <c r="AU19" s="436"/>
      <c r="AV19" s="436"/>
      <c r="AW19" s="436"/>
      <c r="AX19" s="436"/>
      <c r="AY19" s="436"/>
      <c r="AZ19" s="436"/>
      <c r="BA19" s="436"/>
      <c r="BB19" s="436"/>
      <c r="BC19" s="436"/>
      <c r="BD19" s="436"/>
      <c r="BE19" s="436"/>
      <c r="BF19" s="436"/>
      <c r="BG19" s="163"/>
    </row>
    <row r="20" spans="1:60" s="164" customFormat="1" ht="26.25" customHeight="1">
      <c r="A20" s="166"/>
      <c r="D20" s="435"/>
      <c r="E20" s="435"/>
      <c r="F20" s="435"/>
      <c r="G20" s="435"/>
      <c r="H20" s="435"/>
      <c r="I20" s="109"/>
      <c r="J20" s="435"/>
      <c r="K20" s="435"/>
      <c r="L20" s="435"/>
      <c r="M20" s="109"/>
      <c r="N20" s="109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16"/>
      <c r="BE20" s="114"/>
      <c r="BF20" s="114"/>
      <c r="BG20" s="115"/>
      <c r="BH20" s="160"/>
    </row>
    <row r="21" spans="1:60" ht="19.5" customHeight="1">
      <c r="A21" s="161"/>
      <c r="B21" s="167"/>
      <c r="C21" s="167"/>
      <c r="D21" s="111"/>
      <c r="E21" s="111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162"/>
      <c r="BE21" s="162"/>
      <c r="BF21" s="162"/>
      <c r="BG21" s="163"/>
    </row>
    <row r="22" spans="1:60" ht="15.6" customHeight="1">
      <c r="A22" s="161"/>
      <c r="B22" s="167"/>
      <c r="C22" s="167"/>
      <c r="D22" s="111"/>
      <c r="E22" s="111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162"/>
      <c r="BE22" s="162"/>
      <c r="BF22" s="162"/>
      <c r="BG22" s="163"/>
    </row>
    <row r="23" spans="1:60" ht="15" customHeight="1">
      <c r="A23" s="161"/>
      <c r="B23" s="167"/>
      <c r="C23" s="167"/>
      <c r="D23" s="111"/>
      <c r="E23" s="111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162"/>
      <c r="BE23" s="162"/>
      <c r="BF23" s="162"/>
      <c r="BG23" s="163"/>
    </row>
    <row r="24" spans="1:60" ht="15.6" customHeight="1">
      <c r="A24" s="161"/>
      <c r="B24" s="167"/>
      <c r="C24" s="167"/>
      <c r="D24" s="493" t="s">
        <v>35</v>
      </c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3"/>
      <c r="AH24" s="493"/>
      <c r="AI24" s="493"/>
      <c r="AJ24" s="493"/>
      <c r="AK24" s="493"/>
      <c r="AL24" s="493"/>
      <c r="AM24" s="493"/>
      <c r="AN24" s="493"/>
      <c r="AO24" s="493"/>
      <c r="AP24" s="493"/>
      <c r="AQ24" s="493"/>
      <c r="AR24" s="493"/>
      <c r="AS24" s="493"/>
      <c r="AT24" s="493"/>
      <c r="AU24" s="493"/>
      <c r="AV24" s="493"/>
      <c r="AW24" s="493"/>
      <c r="AX24" s="493"/>
      <c r="AY24" s="493"/>
      <c r="AZ24" s="493"/>
      <c r="BA24" s="493"/>
      <c r="BB24" s="493"/>
      <c r="BC24" s="493"/>
      <c r="BD24" s="493"/>
      <c r="BE24" s="493"/>
      <c r="BF24" s="162"/>
      <c r="BG24" s="163"/>
    </row>
    <row r="25" spans="1:60" ht="31.9" customHeight="1">
      <c r="A25" s="161"/>
      <c r="B25" s="167"/>
      <c r="C25" s="167"/>
      <c r="D25" s="501" t="str">
        <f>CONCATENATE(D20," ",J20," ",O20)</f>
        <v xml:space="preserve">  </v>
      </c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01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14"/>
      <c r="BE25" s="162"/>
      <c r="BF25" s="162"/>
      <c r="BG25" s="163"/>
    </row>
    <row r="26" spans="1:60" ht="15" customHeight="1">
      <c r="A26" s="161"/>
      <c r="B26" s="162"/>
      <c r="C26" s="162"/>
      <c r="D26" s="162"/>
      <c r="E26" s="167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62"/>
      <c r="BC26" s="162"/>
      <c r="BD26" s="162"/>
      <c r="BE26" s="162"/>
      <c r="BF26" s="162"/>
      <c r="BG26" s="163"/>
    </row>
    <row r="27" spans="1:60" ht="15" customHeight="1">
      <c r="A27" s="161"/>
      <c r="B27" s="162"/>
      <c r="C27" s="162"/>
      <c r="D27" s="497" t="s">
        <v>345</v>
      </c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15"/>
      <c r="AO27" s="498" t="s">
        <v>789</v>
      </c>
      <c r="AP27" s="498"/>
      <c r="AQ27" s="498"/>
      <c r="AR27" s="498"/>
      <c r="AS27" s="498"/>
      <c r="AT27" s="498"/>
      <c r="AU27" s="498"/>
      <c r="AV27" s="498"/>
      <c r="AW27" s="498"/>
      <c r="AX27" s="498"/>
      <c r="AY27" s="498"/>
      <c r="AZ27" s="498"/>
      <c r="BA27" s="498"/>
      <c r="BB27" s="498"/>
      <c r="BC27" s="498"/>
      <c r="BD27" s="15"/>
      <c r="BE27" s="162"/>
      <c r="BF27" s="162"/>
      <c r="BG27" s="163"/>
    </row>
    <row r="28" spans="1:60" ht="31.15" customHeight="1">
      <c r="A28" s="161"/>
      <c r="B28" s="162"/>
      <c r="C28" s="162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O28" s="400"/>
      <c r="AP28" s="400"/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162"/>
      <c r="BE28" s="162"/>
      <c r="BF28" s="162"/>
      <c r="BG28" s="163"/>
    </row>
    <row r="29" spans="1:60" ht="15.6" customHeight="1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3"/>
    </row>
    <row r="30" spans="1:60" ht="31.15" customHeight="1">
      <c r="A30" s="161"/>
      <c r="B30" s="162"/>
      <c r="C30" s="162"/>
      <c r="D30" s="407" t="s">
        <v>246</v>
      </c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162"/>
      <c r="BE30" s="162"/>
      <c r="BF30" s="162"/>
      <c r="BG30" s="163"/>
    </row>
    <row r="31" spans="1:60" ht="15.6" customHeight="1">
      <c r="A31" s="161"/>
      <c r="B31" s="162"/>
      <c r="C31" s="162"/>
      <c r="D31" s="401" t="s">
        <v>37</v>
      </c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3"/>
      <c r="Y31" s="499" t="s">
        <v>40</v>
      </c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9"/>
      <c r="BA31" s="499"/>
      <c r="BB31" s="499"/>
      <c r="BC31" s="499"/>
      <c r="BD31" s="162"/>
      <c r="BE31" s="162"/>
      <c r="BF31" s="162"/>
      <c r="BG31" s="163"/>
    </row>
    <row r="32" spans="1:60" ht="15.6" customHeight="1">
      <c r="A32" s="161"/>
      <c r="B32" s="162"/>
      <c r="C32" s="162"/>
      <c r="D32" s="401" t="str">
        <f>IF(OR($AK$13=4,$AK$13=5),"Amenaza","Agente generador interno")</f>
        <v>Amenaza</v>
      </c>
      <c r="E32" s="402"/>
      <c r="F32" s="402"/>
      <c r="G32" s="402"/>
      <c r="H32" s="402"/>
      <c r="I32" s="403"/>
      <c r="J32" s="401" t="str">
        <f>IF(OR($AK$13=4,$AK$13=5),"Vulnerabilidad","Causa")</f>
        <v>Vulnerabilidad</v>
      </c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3"/>
      <c r="Y32" s="407" t="str">
        <f>IF(OR($AK$13=4,$AK$13=5),"Amenaza","Agente generador externo")</f>
        <v>Amenaza</v>
      </c>
      <c r="Z32" s="407"/>
      <c r="AA32" s="407"/>
      <c r="AB32" s="407"/>
      <c r="AC32" s="407"/>
      <c r="AD32" s="407"/>
      <c r="AE32" s="407"/>
      <c r="AF32" s="407"/>
      <c r="AG32" s="407"/>
      <c r="AH32" s="407"/>
      <c r="AI32" s="401" t="str">
        <f>IF(OR($AK$13=4,$AK$13=5),"Vulnerabilidad","Causa")</f>
        <v>Vulnerabilidad</v>
      </c>
      <c r="AJ32" s="402"/>
      <c r="AK32" s="402"/>
      <c r="AL32" s="402"/>
      <c r="AM32" s="402"/>
      <c r="AN32" s="402"/>
      <c r="AO32" s="402"/>
      <c r="AP32" s="402"/>
      <c r="AQ32" s="402"/>
      <c r="AR32" s="402"/>
      <c r="AS32" s="402"/>
      <c r="AT32" s="402"/>
      <c r="AU32" s="402"/>
      <c r="AV32" s="402"/>
      <c r="AW32" s="402"/>
      <c r="AX32" s="402"/>
      <c r="AY32" s="402"/>
      <c r="AZ32" s="402"/>
      <c r="BA32" s="402"/>
      <c r="BB32" s="402"/>
      <c r="BC32" s="403"/>
      <c r="BD32" s="162"/>
      <c r="BE32" s="162"/>
      <c r="BF32" s="162"/>
      <c r="BG32" s="163"/>
    </row>
    <row r="33" spans="1:79" ht="20.25" customHeight="1">
      <c r="A33" s="161"/>
      <c r="B33" s="162"/>
      <c r="C33" s="162"/>
      <c r="D33" s="400"/>
      <c r="E33" s="400"/>
      <c r="F33" s="400"/>
      <c r="G33" s="400"/>
      <c r="H33" s="400"/>
      <c r="I33" s="400"/>
      <c r="J33" s="517"/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9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475"/>
      <c r="AJ33" s="476"/>
      <c r="AK33" s="476"/>
      <c r="AL33" s="476"/>
      <c r="AM33" s="476"/>
      <c r="AN33" s="476"/>
      <c r="AO33" s="476"/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7"/>
      <c r="BD33" s="162"/>
      <c r="BE33" s="162"/>
      <c r="BF33" s="162"/>
      <c r="BG33" s="163"/>
    </row>
    <row r="34" spans="1:79" ht="21" customHeight="1">
      <c r="A34" s="161"/>
      <c r="B34" s="162"/>
      <c r="C34" s="162"/>
      <c r="D34" s="400"/>
      <c r="E34" s="400"/>
      <c r="F34" s="400"/>
      <c r="G34" s="400"/>
      <c r="H34" s="400"/>
      <c r="I34" s="400"/>
      <c r="J34" s="517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9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475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7"/>
      <c r="BD34" s="162"/>
      <c r="BE34" s="162"/>
      <c r="BF34" s="162"/>
      <c r="BG34" s="163"/>
    </row>
    <row r="35" spans="1:79" ht="17.25" customHeight="1">
      <c r="A35" s="161"/>
      <c r="B35" s="162"/>
      <c r="C35" s="162"/>
      <c r="D35" s="400"/>
      <c r="E35" s="400"/>
      <c r="F35" s="400"/>
      <c r="G35" s="400"/>
      <c r="H35" s="400"/>
      <c r="I35" s="400"/>
      <c r="J35" s="517"/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9"/>
      <c r="Y35" s="500"/>
      <c r="Z35" s="500"/>
      <c r="AA35" s="500"/>
      <c r="AB35" s="500"/>
      <c r="AC35" s="500"/>
      <c r="AD35" s="500"/>
      <c r="AE35" s="500"/>
      <c r="AF35" s="500"/>
      <c r="AG35" s="500"/>
      <c r="AH35" s="500"/>
      <c r="AI35" s="475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7"/>
      <c r="BD35" s="162"/>
      <c r="BE35" s="162"/>
      <c r="BF35" s="162"/>
      <c r="BG35" s="163"/>
    </row>
    <row r="36" spans="1:79">
      <c r="A36" s="161"/>
      <c r="B36" s="162"/>
      <c r="C36" s="162"/>
      <c r="D36" s="400"/>
      <c r="E36" s="400"/>
      <c r="F36" s="400"/>
      <c r="G36" s="400"/>
      <c r="H36" s="400"/>
      <c r="I36" s="400"/>
      <c r="J36" s="517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9"/>
      <c r="Y36" s="500"/>
      <c r="Z36" s="500"/>
      <c r="AA36" s="500"/>
      <c r="AB36" s="500"/>
      <c r="AC36" s="500"/>
      <c r="AD36" s="500"/>
      <c r="AE36" s="500"/>
      <c r="AF36" s="500"/>
      <c r="AG36" s="500"/>
      <c r="AH36" s="500"/>
      <c r="AI36" s="475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7"/>
      <c r="BD36" s="162"/>
      <c r="BE36" s="162"/>
      <c r="BF36" s="162"/>
      <c r="BG36" s="163"/>
    </row>
    <row r="37" spans="1:79">
      <c r="A37" s="161"/>
      <c r="B37" s="162"/>
      <c r="C37" s="162"/>
      <c r="D37" s="400"/>
      <c r="E37" s="400"/>
      <c r="F37" s="400"/>
      <c r="G37" s="400"/>
      <c r="H37" s="400"/>
      <c r="I37" s="400"/>
      <c r="J37" s="517"/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9"/>
      <c r="Y37" s="500"/>
      <c r="Z37" s="500"/>
      <c r="AA37" s="500"/>
      <c r="AB37" s="500"/>
      <c r="AC37" s="500"/>
      <c r="AD37" s="500"/>
      <c r="AE37" s="500"/>
      <c r="AF37" s="500"/>
      <c r="AG37" s="500"/>
      <c r="AH37" s="500"/>
      <c r="AI37" s="475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7"/>
      <c r="BD37" s="162"/>
      <c r="BE37" s="162"/>
      <c r="BF37" s="162"/>
      <c r="BG37" s="163"/>
    </row>
    <row r="38" spans="1:79" ht="15" customHeight="1">
      <c r="A38" s="161"/>
      <c r="B38" s="162"/>
      <c r="C38" s="162"/>
      <c r="D38" s="407" t="s">
        <v>275</v>
      </c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162"/>
      <c r="BE38" s="162"/>
      <c r="BF38" s="162"/>
      <c r="BG38" s="163"/>
      <c r="BN38" s="168"/>
      <c r="BO38" s="168"/>
      <c r="BP38" s="168"/>
      <c r="BQ38" s="168"/>
      <c r="BR38" s="168"/>
      <c r="BS38" s="168"/>
      <c r="BT38" s="168"/>
      <c r="BU38" s="162"/>
      <c r="BV38" s="162"/>
      <c r="BW38" s="162"/>
      <c r="BX38" s="162"/>
      <c r="BY38" s="162"/>
      <c r="BZ38" s="162"/>
      <c r="CA38" s="162"/>
    </row>
    <row r="39" spans="1:79" ht="15" customHeight="1">
      <c r="A39" s="161"/>
      <c r="B39" s="162"/>
      <c r="C39" s="162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162"/>
      <c r="BE39" s="162"/>
      <c r="BF39" s="162"/>
      <c r="BG39" s="163"/>
      <c r="BN39" s="168"/>
      <c r="BO39" s="168"/>
      <c r="BP39" s="168"/>
      <c r="BQ39" s="168"/>
      <c r="BR39" s="168"/>
      <c r="BS39" s="168"/>
      <c r="BT39" s="168"/>
      <c r="BU39" s="162"/>
      <c r="BV39" s="162"/>
      <c r="BW39" s="162"/>
      <c r="BX39" s="162"/>
      <c r="BY39" s="162"/>
      <c r="BZ39" s="162"/>
      <c r="CA39" s="162"/>
    </row>
    <row r="40" spans="1:79">
      <c r="A40" s="161"/>
      <c r="B40" s="162"/>
      <c r="C40" s="162"/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30"/>
      <c r="BD40" s="162"/>
      <c r="BE40" s="162"/>
      <c r="BF40" s="162"/>
      <c r="BG40" s="163"/>
      <c r="BN40" s="168"/>
      <c r="BO40" s="168"/>
      <c r="BP40" s="168"/>
      <c r="BQ40" s="168"/>
      <c r="BR40" s="168"/>
      <c r="BS40" s="168"/>
      <c r="BT40" s="168"/>
      <c r="BU40" s="162"/>
      <c r="BV40" s="162"/>
      <c r="BW40" s="162"/>
      <c r="BX40" s="162"/>
      <c r="BY40" s="162"/>
      <c r="BZ40" s="162"/>
      <c r="CA40" s="162"/>
    </row>
    <row r="41" spans="1:79" ht="15" customHeight="1">
      <c r="A41" s="161"/>
      <c r="B41" s="162"/>
      <c r="C41" s="162"/>
      <c r="D41" s="428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30"/>
      <c r="BD41" s="162"/>
      <c r="BE41" s="162"/>
      <c r="BF41" s="162"/>
      <c r="BG41" s="163"/>
      <c r="BN41" s="168"/>
      <c r="BO41" s="168"/>
      <c r="BP41" s="168"/>
      <c r="BQ41" s="168"/>
      <c r="BR41" s="168"/>
      <c r="BS41" s="168"/>
      <c r="BT41" s="168"/>
      <c r="BU41" s="162"/>
      <c r="BV41" s="162"/>
      <c r="BW41" s="162"/>
      <c r="BX41" s="162"/>
      <c r="BY41" s="162"/>
      <c r="BZ41" s="162"/>
      <c r="CA41" s="162"/>
    </row>
    <row r="42" spans="1:79" ht="15" customHeight="1">
      <c r="A42" s="161"/>
      <c r="B42" s="162"/>
      <c r="C42" s="162"/>
      <c r="D42" s="428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30"/>
      <c r="BD42" s="162"/>
      <c r="BE42" s="162"/>
      <c r="BF42" s="162"/>
      <c r="BG42" s="163"/>
      <c r="BN42" s="168"/>
      <c r="BO42" s="168"/>
      <c r="BP42" s="168"/>
      <c r="BQ42" s="168"/>
      <c r="BR42" s="168"/>
      <c r="BS42" s="168"/>
      <c r="BT42" s="168"/>
      <c r="BU42" s="162"/>
      <c r="BV42" s="162"/>
      <c r="BW42" s="162"/>
      <c r="BX42" s="162"/>
      <c r="BY42" s="162"/>
      <c r="BZ42" s="162"/>
      <c r="CA42" s="162"/>
    </row>
    <row r="43" spans="1:79" ht="15" customHeight="1">
      <c r="A43" s="161"/>
      <c r="B43" s="162"/>
      <c r="C43" s="162"/>
      <c r="D43" s="428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30"/>
      <c r="BD43" s="162"/>
      <c r="BE43" s="162"/>
      <c r="BF43" s="162"/>
      <c r="BG43" s="163"/>
      <c r="BN43" s="168"/>
      <c r="BO43" s="168"/>
      <c r="BP43" s="168"/>
      <c r="BQ43" s="168"/>
      <c r="BR43" s="168"/>
      <c r="BS43" s="168"/>
      <c r="BT43" s="168"/>
      <c r="BU43" s="162"/>
      <c r="BV43" s="162"/>
      <c r="BW43" s="162"/>
      <c r="BX43" s="162"/>
      <c r="BY43" s="162"/>
      <c r="BZ43" s="162"/>
      <c r="CA43" s="162"/>
    </row>
    <row r="44" spans="1:79" ht="15" customHeight="1">
      <c r="A44" s="161"/>
      <c r="B44" s="162"/>
      <c r="C44" s="162"/>
      <c r="D44" s="428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30"/>
      <c r="BD44" s="162"/>
      <c r="BE44" s="162"/>
      <c r="BF44" s="162"/>
      <c r="BG44" s="163"/>
      <c r="BN44" s="168"/>
      <c r="BO44" s="168"/>
      <c r="BP44" s="168"/>
      <c r="BQ44" s="168"/>
      <c r="BR44" s="168"/>
      <c r="BS44" s="168"/>
      <c r="BT44" s="168"/>
      <c r="BU44" s="162"/>
      <c r="BV44" s="162"/>
      <c r="BW44" s="162"/>
      <c r="BX44" s="162"/>
      <c r="BY44" s="162"/>
      <c r="BZ44" s="162"/>
      <c r="CA44" s="162"/>
    </row>
    <row r="45" spans="1:79" ht="15" customHeight="1">
      <c r="A45" s="161"/>
      <c r="B45" s="162"/>
      <c r="C45" s="162"/>
      <c r="D45" s="428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30"/>
      <c r="BD45" s="162"/>
      <c r="BE45" s="162"/>
      <c r="BF45" s="162"/>
      <c r="BG45" s="163"/>
      <c r="BN45" s="168"/>
      <c r="BO45" s="168"/>
      <c r="BP45" s="168"/>
      <c r="BQ45" s="168"/>
      <c r="BR45" s="168"/>
      <c r="BS45" s="168"/>
      <c r="BT45" s="168"/>
      <c r="BU45" s="162"/>
      <c r="BV45" s="162"/>
      <c r="BW45" s="162"/>
      <c r="BX45" s="162"/>
      <c r="BY45" s="162"/>
      <c r="BZ45" s="162"/>
      <c r="CA45" s="162"/>
    </row>
    <row r="46" spans="1:79" ht="15" customHeight="1" thickBot="1">
      <c r="A46" s="161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3"/>
      <c r="BN46" s="168"/>
      <c r="BO46" s="168"/>
      <c r="BP46" s="168"/>
      <c r="BQ46" s="168"/>
      <c r="BR46" s="168"/>
      <c r="BS46" s="168"/>
      <c r="BT46" s="168"/>
      <c r="BU46" s="162"/>
      <c r="BV46" s="162"/>
      <c r="BW46" s="162"/>
      <c r="BX46" s="162"/>
      <c r="BY46" s="162"/>
      <c r="BZ46" s="162"/>
      <c r="CA46" s="162"/>
    </row>
    <row r="47" spans="1:79" ht="32.450000000000003" customHeight="1" thickBot="1">
      <c r="A47" s="389" t="s">
        <v>459</v>
      </c>
      <c r="B47" s="390"/>
      <c r="C47" s="390"/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 s="390"/>
      <c r="BC47" s="390"/>
      <c r="BD47" s="390"/>
      <c r="BE47" s="390"/>
      <c r="BF47" s="390"/>
      <c r="BG47" s="391"/>
      <c r="BM47" s="508" t="s">
        <v>88</v>
      </c>
      <c r="BN47" s="508"/>
      <c r="BO47" s="508"/>
      <c r="BP47" s="168"/>
      <c r="BQ47" s="168"/>
      <c r="BR47" s="168"/>
      <c r="BS47" s="168"/>
      <c r="BT47" s="168"/>
      <c r="BU47" s="162"/>
      <c r="BV47" s="162"/>
      <c r="BW47" s="162"/>
      <c r="BX47" s="162"/>
      <c r="BY47" s="162"/>
      <c r="BZ47" s="162"/>
      <c r="CA47" s="162"/>
    </row>
    <row r="48" spans="1:79" ht="1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404" t="s">
        <v>50</v>
      </c>
      <c r="AA48" s="404"/>
      <c r="AB48" s="404"/>
      <c r="AC48" s="404"/>
      <c r="AD48" s="404"/>
      <c r="AE48" s="404"/>
      <c r="AF48" s="404"/>
      <c r="AG48" s="404"/>
      <c r="AH48" s="404"/>
      <c r="AI48" s="404"/>
      <c r="AJ48" s="404"/>
      <c r="AK48" s="404"/>
      <c r="AL48" s="346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3"/>
      <c r="BM48" s="508"/>
      <c r="BN48" s="508"/>
      <c r="BO48" s="508"/>
      <c r="BP48" s="168"/>
      <c r="BU48" s="441"/>
      <c r="BV48" s="441"/>
      <c r="BW48" s="162"/>
      <c r="BX48" s="162"/>
      <c r="BY48" s="162"/>
      <c r="BZ48" s="162"/>
      <c r="CA48" s="162"/>
    </row>
    <row r="49" spans="1:79" ht="14.45" customHeight="1">
      <c r="A49" s="161"/>
      <c r="B49" s="162"/>
      <c r="C49" s="162"/>
      <c r="D49" s="405"/>
      <c r="E49" s="405"/>
      <c r="F49" s="405"/>
      <c r="G49" s="405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3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BB49" s="162"/>
      <c r="BC49" s="162"/>
      <c r="BD49" s="162"/>
      <c r="BE49" s="162"/>
      <c r="BF49" s="162"/>
      <c r="BG49" s="163"/>
      <c r="BM49" s="160" t="s">
        <v>79</v>
      </c>
      <c r="BN49" s="169" t="str">
        <f>IF(AND(AK13=1,J57&lt;&gt;""),VLOOKUP(J57,Datos!L:M,2,0),IF(I51&lt;&gt;"",VLOOKUP(I51,Datos!Y:AE,7,0),""))</f>
        <v/>
      </c>
      <c r="BO49" s="169" t="str">
        <f>IF(I51&lt;&gt;"",VLOOKUP(I51,Datos!Y:AU,23,0),"")</f>
        <v/>
      </c>
      <c r="BU49" s="441"/>
      <c r="BV49" s="441"/>
      <c r="BW49" s="162"/>
      <c r="BX49" s="162"/>
      <c r="BY49" s="162"/>
      <c r="BZ49" s="162"/>
      <c r="CA49" s="162"/>
    </row>
    <row r="50" spans="1:79" ht="14.45" customHeight="1">
      <c r="A50" s="507" t="s">
        <v>307</v>
      </c>
      <c r="B50" s="404"/>
      <c r="C50" s="404"/>
      <c r="D50" s="404"/>
      <c r="E50" s="404"/>
      <c r="F50" s="404"/>
      <c r="G50" s="404"/>
      <c r="H50" s="404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62"/>
      <c r="Z50" s="162"/>
      <c r="AA50" s="162"/>
      <c r="AB50" s="413" t="s">
        <v>49</v>
      </c>
      <c r="AC50" s="414"/>
      <c r="AD50" s="414"/>
      <c r="AE50" s="414"/>
      <c r="AF50" s="414"/>
      <c r="AG50" s="414"/>
      <c r="AH50" s="414"/>
      <c r="AI50" s="414"/>
      <c r="AJ50" s="414"/>
      <c r="AK50" s="424"/>
      <c r="AL50" s="345"/>
      <c r="AM50" s="162"/>
      <c r="AN50" s="162"/>
      <c r="BB50" s="162"/>
      <c r="BC50" s="162"/>
      <c r="BD50" s="162"/>
      <c r="BE50" s="162"/>
      <c r="BF50" s="162"/>
      <c r="BG50" s="163"/>
      <c r="BM50" s="160" t="s">
        <v>78</v>
      </c>
      <c r="BN50" s="169" t="str">
        <f>IF(AND(AK13=1,J66&lt;&gt;""),VLOOKUP(J66,Datos!N:AE,18,0),IF(I61&lt;&gt;"",VLOOKUP(I61,Datos!P:AE,16,0),""))</f>
        <v/>
      </c>
      <c r="BO50" s="169" t="str">
        <f>IF(AK13=1,J66,IF(I61&lt;&gt;"",VLOOKUP(I61,Datos!P:R,3,0),""))</f>
        <v/>
      </c>
      <c r="BU50" s="162"/>
      <c r="BV50" s="162"/>
      <c r="BW50" s="162"/>
      <c r="BX50" s="162"/>
      <c r="BY50" s="162"/>
      <c r="BZ50" s="162"/>
      <c r="CA50" s="162"/>
    </row>
    <row r="51" spans="1:79" ht="27" customHeight="1">
      <c r="A51" s="440"/>
      <c r="B51" s="441"/>
      <c r="C51" s="441"/>
      <c r="D51" s="441"/>
      <c r="E51" s="441"/>
      <c r="F51" s="441"/>
      <c r="G51" s="162"/>
      <c r="H51" s="162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162"/>
      <c r="Z51" s="162"/>
      <c r="AA51" s="162"/>
      <c r="AB51" s="406">
        <v>1</v>
      </c>
      <c r="AC51" s="406"/>
      <c r="AD51" s="406">
        <v>2</v>
      </c>
      <c r="AE51" s="406"/>
      <c r="AF51" s="406">
        <v>3</v>
      </c>
      <c r="AG51" s="406"/>
      <c r="AH51" s="406">
        <v>4</v>
      </c>
      <c r="AI51" s="406"/>
      <c r="AJ51" s="406">
        <v>5</v>
      </c>
      <c r="AK51" s="406"/>
      <c r="AL51" s="345"/>
      <c r="AM51" s="162"/>
      <c r="AN51" s="162"/>
      <c r="BB51" s="162"/>
      <c r="BC51" s="162"/>
      <c r="BD51" s="162"/>
      <c r="BE51" s="162"/>
      <c r="BF51" s="162"/>
      <c r="BG51" s="163"/>
    </row>
    <row r="52" spans="1:79" ht="31.5" customHeight="1">
      <c r="A52" s="440"/>
      <c r="B52" s="441"/>
      <c r="C52" s="441"/>
      <c r="D52" s="441"/>
      <c r="E52" s="441"/>
      <c r="F52" s="441"/>
      <c r="G52" s="171"/>
      <c r="H52" s="172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62"/>
      <c r="Y52" s="162"/>
      <c r="Z52" s="504" t="s">
        <v>48</v>
      </c>
      <c r="AA52" s="437">
        <v>1</v>
      </c>
      <c r="AB52" s="478" t="str">
        <f>IF(AND($AB$51=$H$69,$AA52=$F$69),"R6","")</f>
        <v/>
      </c>
      <c r="AC52" s="479"/>
      <c r="AD52" s="478" t="str">
        <f>IF(AND(AD$51=$H$69,$AA$52=$F$69),"R6","")</f>
        <v/>
      </c>
      <c r="AE52" s="479"/>
      <c r="AF52" s="482" t="str">
        <f>IF(AND(AF$51=$H$69,$AA$52=$F$69),"R6","")</f>
        <v/>
      </c>
      <c r="AG52" s="483"/>
      <c r="AH52" s="463" t="str">
        <f>IF(AND(AH$51=$H$69,$AA$52=$F$69),"R6","")</f>
        <v/>
      </c>
      <c r="AI52" s="464"/>
      <c r="AJ52" s="470" t="str">
        <f>IF(AND(AJ$51=$H$69,$AA$52=$F$69),"R6","")</f>
        <v/>
      </c>
      <c r="AK52" s="471"/>
      <c r="AL52" s="309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3"/>
      <c r="BM52" s="169"/>
      <c r="BN52" s="169" t="s">
        <v>54</v>
      </c>
      <c r="BO52" s="169" t="s">
        <v>55</v>
      </c>
      <c r="BP52" s="169" t="s">
        <v>56</v>
      </c>
      <c r="BQ52" s="169" t="s">
        <v>57</v>
      </c>
      <c r="BR52" s="169"/>
      <c r="BS52" s="169" t="s">
        <v>58</v>
      </c>
      <c r="BT52" s="169"/>
    </row>
    <row r="53" spans="1:79" ht="11.25" customHeight="1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4"/>
      <c r="S53" s="164"/>
      <c r="T53" s="164"/>
      <c r="U53" s="164"/>
      <c r="V53" s="164"/>
      <c r="W53" s="164"/>
      <c r="X53" s="164"/>
      <c r="Y53" s="162"/>
      <c r="Z53" s="505"/>
      <c r="AA53" s="437"/>
      <c r="AB53" s="480"/>
      <c r="AC53" s="481"/>
      <c r="AD53" s="480"/>
      <c r="AE53" s="481"/>
      <c r="AF53" s="484"/>
      <c r="AG53" s="485"/>
      <c r="AH53" s="465"/>
      <c r="AI53" s="466"/>
      <c r="AJ53" s="472"/>
      <c r="AK53" s="473"/>
      <c r="AL53" s="309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3"/>
      <c r="BM53" s="169" t="s">
        <v>111</v>
      </c>
      <c r="BN53" s="169" t="s">
        <v>77</v>
      </c>
      <c r="BO53" s="169" t="s">
        <v>77</v>
      </c>
      <c r="BP53" s="169" t="s">
        <v>76</v>
      </c>
      <c r="BQ53" s="169" t="s">
        <v>75</v>
      </c>
      <c r="BR53" s="169"/>
      <c r="BS53" s="169" t="s">
        <v>74</v>
      </c>
      <c r="BT53" s="169"/>
    </row>
    <row r="54" spans="1:79" ht="13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408"/>
      <c r="S54" s="408"/>
      <c r="T54" s="408"/>
      <c r="U54" s="408"/>
      <c r="V54" s="408"/>
      <c r="W54" s="408"/>
      <c r="X54" s="164"/>
      <c r="Y54" s="162"/>
      <c r="Z54" s="505"/>
      <c r="AA54" s="437">
        <v>2</v>
      </c>
      <c r="AB54" s="478" t="str">
        <f>IF(AND(AB$51=$H$69,$AA$54=$F$69),"R6","")</f>
        <v/>
      </c>
      <c r="AC54" s="479"/>
      <c r="AD54" s="478" t="str">
        <f>IF(AND(AD$51=$H$69,$AA$54=$F$69),"R6","")</f>
        <v/>
      </c>
      <c r="AE54" s="479"/>
      <c r="AF54" s="482" t="str">
        <f>IF(AND(AF$51=$H$69,$AA$54=$F$69),"R6","")</f>
        <v/>
      </c>
      <c r="AG54" s="483"/>
      <c r="AH54" s="463" t="str">
        <f>IF(AND(AH$51=$H$69,$AA$54=$F$69),"R6","")</f>
        <v/>
      </c>
      <c r="AI54" s="464"/>
      <c r="AJ54" s="470" t="str">
        <f>IF(AND(AJ$51=$H$69,$AA$54=$F$69),"R6","")</f>
        <v/>
      </c>
      <c r="AK54" s="471"/>
      <c r="AL54" s="309"/>
      <c r="AM54" s="162"/>
      <c r="AN54" s="407" t="s">
        <v>47</v>
      </c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162"/>
      <c r="BB54" s="162"/>
      <c r="BC54" s="162"/>
      <c r="BD54" s="162"/>
      <c r="BE54" s="162"/>
      <c r="BF54" s="162"/>
      <c r="BG54" s="163"/>
      <c r="BM54" s="169" t="s">
        <v>52</v>
      </c>
      <c r="BN54" s="169" t="s">
        <v>77</v>
      </c>
      <c r="BO54" s="169" t="s">
        <v>77</v>
      </c>
      <c r="BP54" s="169" t="s">
        <v>76</v>
      </c>
      <c r="BQ54" s="169" t="s">
        <v>75</v>
      </c>
      <c r="BR54" s="169"/>
      <c r="BS54" s="169" t="s">
        <v>74</v>
      </c>
      <c r="BT54" s="169"/>
    </row>
    <row r="55" spans="1:79" ht="19.5" customHeight="1">
      <c r="A55" s="161"/>
      <c r="B55" s="162"/>
      <c r="C55" s="162"/>
      <c r="D55" s="409" t="s">
        <v>116</v>
      </c>
      <c r="E55" s="409"/>
      <c r="F55" s="409"/>
      <c r="G55" s="409"/>
      <c r="H55" s="409"/>
      <c r="I55" s="409"/>
      <c r="J55" s="145"/>
      <c r="K55" s="145"/>
      <c r="L55" s="145"/>
      <c r="M55" s="145"/>
      <c r="N55" s="145"/>
      <c r="O55" s="145"/>
      <c r="P55" s="145"/>
      <c r="Q55" s="162"/>
      <c r="R55" s="458"/>
      <c r="S55" s="458"/>
      <c r="T55" s="458"/>
      <c r="U55" s="458"/>
      <c r="V55" s="458"/>
      <c r="W55" s="458"/>
      <c r="X55" s="164"/>
      <c r="Y55" s="162"/>
      <c r="Z55" s="505"/>
      <c r="AA55" s="437"/>
      <c r="AB55" s="480"/>
      <c r="AC55" s="481"/>
      <c r="AD55" s="480"/>
      <c r="AE55" s="481"/>
      <c r="AF55" s="484"/>
      <c r="AG55" s="485"/>
      <c r="AH55" s="465"/>
      <c r="AI55" s="466"/>
      <c r="AJ55" s="472"/>
      <c r="AK55" s="473"/>
      <c r="AL55" s="309"/>
      <c r="AM55" s="162"/>
      <c r="AN55" s="486" t="str">
        <f>IF(OR(J57="",J66=""),"",INDEX($BM$52:$BT$57,MATCH($BO$49,$BM$52:$BM$57,0),MATCH($BO$50,$BM$52:$BT$52,0)))</f>
        <v/>
      </c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8"/>
      <c r="BE55" s="162"/>
      <c r="BF55" s="162"/>
      <c r="BG55" s="163"/>
      <c r="BM55" s="169" t="s">
        <v>112</v>
      </c>
      <c r="BN55" s="169" t="s">
        <v>77</v>
      </c>
      <c r="BO55" s="169" t="s">
        <v>76</v>
      </c>
      <c r="BP55" s="169" t="s">
        <v>75</v>
      </c>
      <c r="BQ55" s="169" t="s">
        <v>74</v>
      </c>
      <c r="BR55" s="169"/>
      <c r="BS55" s="169" t="s">
        <v>74</v>
      </c>
      <c r="BT55" s="169"/>
    </row>
    <row r="56" spans="1:79" ht="14.4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73"/>
      <c r="K56" s="174"/>
      <c r="L56" s="174"/>
      <c r="M56" s="174"/>
      <c r="N56" s="174"/>
      <c r="O56" s="174"/>
      <c r="P56" s="175"/>
      <c r="Q56" s="162"/>
      <c r="R56" s="408"/>
      <c r="S56" s="408"/>
      <c r="T56" s="408"/>
      <c r="U56" s="408"/>
      <c r="V56" s="408"/>
      <c r="W56" s="408"/>
      <c r="X56" s="164"/>
      <c r="Y56" s="162"/>
      <c r="Z56" s="505"/>
      <c r="AA56" s="437">
        <v>3</v>
      </c>
      <c r="AB56" s="478" t="str">
        <f>IF(AND(AB$51=$H$69,$AA$56=$F$69),"R6","")</f>
        <v/>
      </c>
      <c r="AC56" s="479"/>
      <c r="AD56" s="482" t="str">
        <f>IF(AND(AD$51=$H$69,$AA$56=$F$69),"R6","")</f>
        <v/>
      </c>
      <c r="AE56" s="483"/>
      <c r="AF56" s="463" t="str">
        <f>IF(AND(AF$51=$H$69,$AA$56=$F$69),"R6","")</f>
        <v/>
      </c>
      <c r="AG56" s="464"/>
      <c r="AH56" s="470" t="str">
        <f>IF(AND(AH$51=$H$69,$AA$56=$F$69),"R6","")</f>
        <v/>
      </c>
      <c r="AI56" s="471"/>
      <c r="AJ56" s="470" t="str">
        <f>IF(AND(AJ$51=$H$69,$AA$56=$F$69),"R6","")</f>
        <v/>
      </c>
      <c r="AK56" s="471"/>
      <c r="AL56" s="309"/>
      <c r="AM56" s="162"/>
      <c r="AN56" s="489"/>
      <c r="AO56" s="490"/>
      <c r="AP56" s="490"/>
      <c r="AQ56" s="490"/>
      <c r="AR56" s="490"/>
      <c r="AS56" s="490"/>
      <c r="AT56" s="490"/>
      <c r="AU56" s="490"/>
      <c r="AV56" s="490"/>
      <c r="AW56" s="490"/>
      <c r="AX56" s="490"/>
      <c r="AY56" s="490"/>
      <c r="AZ56" s="491"/>
      <c r="BE56" s="162"/>
      <c r="BF56" s="162"/>
      <c r="BG56" s="163"/>
      <c r="BM56" s="169" t="s">
        <v>53</v>
      </c>
      <c r="BN56" s="169" t="s">
        <v>76</v>
      </c>
      <c r="BO56" s="169" t="s">
        <v>75</v>
      </c>
      <c r="BP56" s="169" t="s">
        <v>75</v>
      </c>
      <c r="BQ56" s="169" t="s">
        <v>74</v>
      </c>
      <c r="BR56" s="169"/>
      <c r="BS56" s="169" t="s">
        <v>74</v>
      </c>
      <c r="BT56" s="169"/>
    </row>
    <row r="57" spans="1:79" ht="14.45" customHeight="1">
      <c r="A57" s="161"/>
      <c r="B57" s="162"/>
      <c r="C57" s="162"/>
      <c r="D57" s="162"/>
      <c r="E57" s="162"/>
      <c r="F57" s="162"/>
      <c r="G57" s="162"/>
      <c r="H57" s="162"/>
      <c r="I57" s="162"/>
      <c r="J57" s="469" t="str">
        <f>BO49</f>
        <v/>
      </c>
      <c r="K57" s="469"/>
      <c r="L57" s="469"/>
      <c r="M57" s="469"/>
      <c r="N57" s="469"/>
      <c r="O57" s="469"/>
      <c r="P57" s="469"/>
      <c r="Q57" s="162"/>
      <c r="R57" s="408"/>
      <c r="S57" s="408"/>
      <c r="T57" s="408"/>
      <c r="U57" s="408"/>
      <c r="V57" s="408"/>
      <c r="W57" s="408"/>
      <c r="X57" s="164"/>
      <c r="Y57" s="162"/>
      <c r="Z57" s="505"/>
      <c r="AA57" s="437"/>
      <c r="AB57" s="480"/>
      <c r="AC57" s="481"/>
      <c r="AD57" s="484"/>
      <c r="AE57" s="485"/>
      <c r="AF57" s="465"/>
      <c r="AG57" s="466"/>
      <c r="AH57" s="472"/>
      <c r="AI57" s="473"/>
      <c r="AJ57" s="472"/>
      <c r="AK57" s="473"/>
      <c r="AL57" s="309"/>
      <c r="AM57" s="162"/>
      <c r="AN57" s="162"/>
      <c r="AO57" s="162"/>
      <c r="AP57" s="162"/>
      <c r="AQ57" s="162"/>
      <c r="AR57" s="162"/>
      <c r="BE57" s="162"/>
      <c r="BF57" s="162"/>
      <c r="BG57" s="163"/>
      <c r="BM57" s="169" t="s">
        <v>113</v>
      </c>
      <c r="BN57" s="169" t="s">
        <v>75</v>
      </c>
      <c r="BO57" s="169" t="s">
        <v>75</v>
      </c>
      <c r="BP57" s="169" t="s">
        <v>74</v>
      </c>
      <c r="BQ57" s="169" t="s">
        <v>74</v>
      </c>
      <c r="BR57" s="169"/>
      <c r="BS57" s="169" t="s">
        <v>74</v>
      </c>
      <c r="BT57" s="169"/>
    </row>
    <row r="58" spans="1:79" ht="14.45" customHeight="1">
      <c r="A58" s="161"/>
      <c r="B58" s="162"/>
      <c r="C58" s="162"/>
      <c r="D58" s="162"/>
      <c r="E58" s="162"/>
      <c r="F58" s="162"/>
      <c r="G58" s="162"/>
      <c r="H58" s="162"/>
      <c r="I58" s="162"/>
      <c r="J58" s="173"/>
      <c r="K58" s="174"/>
      <c r="L58" s="174"/>
      <c r="M58" s="174"/>
      <c r="N58" s="174"/>
      <c r="O58" s="174"/>
      <c r="P58" s="175"/>
      <c r="Q58" s="162"/>
      <c r="R58" s="408" t="s">
        <v>772</v>
      </c>
      <c r="S58" s="408"/>
      <c r="T58" s="408"/>
      <c r="U58" s="408"/>
      <c r="V58" s="408"/>
      <c r="W58" s="408"/>
      <c r="X58" s="164"/>
      <c r="Y58" s="162"/>
      <c r="Z58" s="505"/>
      <c r="AA58" s="437">
        <v>4</v>
      </c>
      <c r="AB58" s="482" t="str">
        <f>IF(AND(AB$51=$H$69,$AA$58=$F$69),"R6","")</f>
        <v/>
      </c>
      <c r="AC58" s="483"/>
      <c r="AD58" s="463" t="str">
        <f>IF(AND(AD$51=$H$69,$AA$58=$F$69),"R6","")</f>
        <v/>
      </c>
      <c r="AE58" s="464"/>
      <c r="AF58" s="463" t="str">
        <f>IF(AND(AF$51=$H$69,$AA$58=$F$69),"R6","")</f>
        <v/>
      </c>
      <c r="AG58" s="464"/>
      <c r="AH58" s="470" t="str">
        <f>IF(AND(AH$51=$H$69,$AA$58=$F$69),"R6","")</f>
        <v/>
      </c>
      <c r="AI58" s="471"/>
      <c r="AJ58" s="470" t="str">
        <f>IF(AND(AJ$51=$H$69,$AA$58=$F$69),"R6","")</f>
        <v/>
      </c>
      <c r="AK58" s="471"/>
      <c r="AL58" s="309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3"/>
    </row>
    <row r="59" spans="1:79" ht="14.45" customHeight="1">
      <c r="A59" s="161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505"/>
      <c r="AA59" s="437"/>
      <c r="AB59" s="484"/>
      <c r="AC59" s="485"/>
      <c r="AD59" s="465"/>
      <c r="AE59" s="466"/>
      <c r="AF59" s="465"/>
      <c r="AG59" s="466"/>
      <c r="AH59" s="472"/>
      <c r="AI59" s="473"/>
      <c r="AJ59" s="472"/>
      <c r="AK59" s="473"/>
      <c r="AL59" s="309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3"/>
    </row>
    <row r="60" spans="1:79" ht="15.75" customHeight="1">
      <c r="A60" s="502" t="s">
        <v>306</v>
      </c>
      <c r="B60" s="503"/>
      <c r="C60" s="503"/>
      <c r="D60" s="503"/>
      <c r="E60" s="503"/>
      <c r="F60" s="503"/>
      <c r="G60" s="503"/>
      <c r="H60" s="503"/>
      <c r="I60" s="467" t="str">
        <f>IF($AK$13=1,"De click para determinar el impacto__","")</f>
        <v/>
      </c>
      <c r="J60" s="467"/>
      <c r="K60" s="467"/>
      <c r="L60" s="467"/>
      <c r="M60" s="467"/>
      <c r="N60" s="467"/>
      <c r="O60" s="467"/>
      <c r="P60" s="467"/>
      <c r="Q60" s="467"/>
      <c r="R60" s="467"/>
      <c r="S60" s="467"/>
      <c r="T60" s="467"/>
      <c r="U60" s="13"/>
      <c r="V60" s="13"/>
      <c r="W60" s="13"/>
      <c r="X60" s="13"/>
      <c r="Y60" s="162"/>
      <c r="Z60" s="505"/>
      <c r="AA60" s="437">
        <v>5</v>
      </c>
      <c r="AB60" s="463" t="str">
        <f>IF(AND(AB$51=$H$69,$AA$60=$F$69),"R6","")</f>
        <v/>
      </c>
      <c r="AC60" s="464"/>
      <c r="AD60" s="463" t="str">
        <f>IF(AND(AD$51=$H$69,$AA$60=$F$69),"R6","")</f>
        <v/>
      </c>
      <c r="AE60" s="464"/>
      <c r="AF60" s="470" t="str">
        <f>IF(AND(AF$51=$H$69,$AA$60=$F$69),"R6","")</f>
        <v/>
      </c>
      <c r="AG60" s="471"/>
      <c r="AH60" s="470" t="str">
        <f>IF(AND(AH$51=$H$69,$AA$60=$F$69),"R6","")</f>
        <v/>
      </c>
      <c r="AI60" s="471"/>
      <c r="AJ60" s="470" t="str">
        <f>IF(AND(AJ$51=$H$69,$AA$60=$F$69),"R6","")</f>
        <v/>
      </c>
      <c r="AK60" s="471"/>
      <c r="AL60" s="309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3"/>
    </row>
    <row r="61" spans="1:79" ht="15.75" customHeight="1">
      <c r="A61" s="161"/>
      <c r="B61" s="162"/>
      <c r="C61" s="162"/>
      <c r="D61" s="162"/>
      <c r="E61" s="162"/>
      <c r="F61" s="162"/>
      <c r="G61" s="162"/>
      <c r="H61" s="162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162"/>
      <c r="Z61" s="506"/>
      <c r="AA61" s="437"/>
      <c r="AB61" s="465"/>
      <c r="AC61" s="466"/>
      <c r="AD61" s="465"/>
      <c r="AE61" s="466"/>
      <c r="AF61" s="472"/>
      <c r="AG61" s="473"/>
      <c r="AH61" s="472"/>
      <c r="AI61" s="473"/>
      <c r="AJ61" s="472"/>
      <c r="AK61" s="473"/>
      <c r="AL61" s="309"/>
      <c r="AM61" s="162"/>
      <c r="AN61" s="162"/>
      <c r="AO61" s="162"/>
      <c r="AP61" s="162"/>
      <c r="AQ61" s="162"/>
      <c r="AR61" s="162"/>
      <c r="AS61" s="164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3"/>
    </row>
    <row r="62" spans="1:79" ht="1.5" customHeight="1">
      <c r="A62" s="161"/>
      <c r="B62" s="162"/>
      <c r="C62" s="162"/>
      <c r="D62" s="162"/>
      <c r="E62" s="162"/>
      <c r="F62" s="162"/>
      <c r="G62" s="162"/>
      <c r="H62" s="162"/>
      <c r="I62" s="144"/>
      <c r="J62" s="144"/>
      <c r="K62" s="144"/>
      <c r="L62" s="144"/>
      <c r="M62" s="144"/>
      <c r="N62" s="144"/>
      <c r="O62" s="144"/>
      <c r="P62" s="144"/>
      <c r="Q62" s="177"/>
      <c r="R62" s="462"/>
      <c r="S62" s="462"/>
      <c r="T62" s="462"/>
      <c r="U62" s="462"/>
      <c r="V62" s="462"/>
      <c r="W62" s="462"/>
      <c r="X62" s="164"/>
      <c r="Y62" s="162"/>
      <c r="Z62" s="178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3"/>
    </row>
    <row r="63" spans="1:79" ht="6" customHeight="1">
      <c r="A63" s="161"/>
      <c r="B63" s="162"/>
      <c r="C63" s="162"/>
      <c r="D63" s="162"/>
      <c r="E63" s="162"/>
      <c r="F63" s="162"/>
      <c r="G63" s="162"/>
      <c r="H63" s="162"/>
      <c r="I63" s="144"/>
      <c r="J63" s="144"/>
      <c r="K63" s="144"/>
      <c r="L63" s="144"/>
      <c r="M63" s="144"/>
      <c r="N63" s="144"/>
      <c r="O63" s="144"/>
      <c r="P63" s="144"/>
      <c r="Q63" s="177"/>
      <c r="R63" s="351"/>
      <c r="S63" s="351"/>
      <c r="T63" s="351"/>
      <c r="U63" s="351"/>
      <c r="V63" s="351"/>
      <c r="W63" s="351"/>
      <c r="X63" s="164"/>
      <c r="Y63" s="162"/>
      <c r="Z63" s="178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3"/>
    </row>
    <row r="64" spans="1:79" ht="13.5" customHeight="1">
      <c r="A64" s="161"/>
      <c r="B64" s="162"/>
      <c r="C64" s="162"/>
      <c r="D64" s="468" t="s">
        <v>445</v>
      </c>
      <c r="E64" s="468"/>
      <c r="F64" s="468"/>
      <c r="G64" s="468"/>
      <c r="H64" s="468"/>
      <c r="I64" s="468"/>
      <c r="J64" s="144"/>
      <c r="K64" s="144"/>
      <c r="L64" s="144"/>
      <c r="M64" s="144"/>
      <c r="N64" s="144"/>
      <c r="O64" s="144"/>
      <c r="P64" s="144"/>
      <c r="Q64" s="177"/>
      <c r="R64" s="351"/>
      <c r="S64" s="351"/>
      <c r="T64" s="351"/>
      <c r="U64" s="351"/>
      <c r="V64" s="351"/>
      <c r="W64" s="351"/>
      <c r="X64" s="164"/>
      <c r="Y64" s="162"/>
      <c r="Z64" s="178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3"/>
    </row>
    <row r="65" spans="1:72" ht="14.45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80"/>
      <c r="K65" s="181"/>
      <c r="L65" s="181"/>
      <c r="M65" s="181"/>
      <c r="N65" s="181"/>
      <c r="O65" s="181"/>
      <c r="P65" s="182"/>
      <c r="Q65" s="164"/>
      <c r="R65" s="458"/>
      <c r="S65" s="458"/>
      <c r="T65" s="458"/>
      <c r="U65" s="458"/>
      <c r="V65" s="458"/>
      <c r="W65" s="458"/>
      <c r="X65" s="164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3"/>
    </row>
    <row r="66" spans="1:72" ht="14.45" customHeight="1">
      <c r="A66" s="161"/>
      <c r="B66" s="162"/>
      <c r="C66" s="162"/>
      <c r="D66" s="162"/>
      <c r="E66" s="162"/>
      <c r="F66" s="162"/>
      <c r="G66" s="162"/>
      <c r="H66" s="162"/>
      <c r="I66" s="162"/>
      <c r="J66" s="459" t="str">
        <f>IF(AK13=1,Enc_Imp_Corrupción!I25,BO50)</f>
        <v/>
      </c>
      <c r="K66" s="460"/>
      <c r="L66" s="460"/>
      <c r="M66" s="460"/>
      <c r="N66" s="460"/>
      <c r="O66" s="460"/>
      <c r="P66" s="461"/>
      <c r="Q66" s="162"/>
      <c r="R66" s="458"/>
      <c r="S66" s="458"/>
      <c r="T66" s="458"/>
      <c r="U66" s="458"/>
      <c r="V66" s="458"/>
      <c r="W66" s="458"/>
      <c r="X66" s="162"/>
      <c r="Y66" s="162"/>
      <c r="Z66" s="183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3"/>
    </row>
    <row r="67" spans="1:72">
      <c r="A67" s="161"/>
      <c r="B67" s="162"/>
      <c r="C67" s="162"/>
      <c r="D67" s="162"/>
      <c r="E67" s="145"/>
      <c r="F67" s="145"/>
      <c r="G67" s="145"/>
      <c r="H67" s="145"/>
      <c r="I67" s="162"/>
      <c r="J67" s="184"/>
      <c r="K67" s="179"/>
      <c r="L67" s="179"/>
      <c r="M67" s="179"/>
      <c r="N67" s="179"/>
      <c r="O67" s="179"/>
      <c r="P67" s="185"/>
      <c r="Q67" s="162"/>
      <c r="R67" s="458"/>
      <c r="S67" s="458"/>
      <c r="T67" s="458"/>
      <c r="U67" s="458"/>
      <c r="V67" s="458"/>
      <c r="W67" s="458"/>
      <c r="X67" s="162"/>
      <c r="Y67" s="162"/>
      <c r="Z67" s="183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3"/>
    </row>
    <row r="68" spans="1:72">
      <c r="A68" s="161"/>
      <c r="B68" s="162"/>
      <c r="C68" s="162"/>
      <c r="D68" s="162"/>
      <c r="E68" s="162"/>
      <c r="F68" s="516" t="s">
        <v>65</v>
      </c>
      <c r="G68" s="516"/>
      <c r="H68" s="516" t="s">
        <v>66</v>
      </c>
      <c r="I68" s="516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83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3"/>
    </row>
    <row r="69" spans="1:72">
      <c r="A69" s="161"/>
      <c r="B69" s="162"/>
      <c r="C69" s="162"/>
      <c r="D69" s="162"/>
      <c r="E69" s="162"/>
      <c r="F69" s="280" t="str">
        <f>BN49</f>
        <v/>
      </c>
      <c r="G69" s="280"/>
      <c r="H69" s="280" t="str">
        <f>BN50</f>
        <v/>
      </c>
      <c r="I69" s="280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83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3"/>
    </row>
    <row r="70" spans="1:72" ht="15.75" thickBot="1">
      <c r="A70" s="161"/>
      <c r="B70" s="162"/>
      <c r="C70" s="162"/>
      <c r="D70" s="162"/>
      <c r="E70" s="162"/>
      <c r="F70" s="164"/>
      <c r="G70" s="164"/>
      <c r="H70" s="164"/>
      <c r="I70" s="164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83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3"/>
    </row>
    <row r="71" spans="1:72" ht="32.450000000000003" customHeight="1" thickBot="1">
      <c r="A71" s="389" t="s">
        <v>791</v>
      </c>
      <c r="B71" s="390"/>
      <c r="C71" s="390"/>
      <c r="D71" s="390"/>
      <c r="E71" s="390"/>
      <c r="F71" s="390"/>
      <c r="G71" s="390"/>
      <c r="H71" s="390"/>
      <c r="I71" s="390"/>
      <c r="J71" s="390"/>
      <c r="K71" s="390"/>
      <c r="L71" s="390"/>
      <c r="M71" s="390"/>
      <c r="N71" s="390"/>
      <c r="O71" s="390"/>
      <c r="P71" s="390"/>
      <c r="Q71" s="390"/>
      <c r="R71" s="390"/>
      <c r="S71" s="390"/>
      <c r="T71" s="390"/>
      <c r="U71" s="390"/>
      <c r="V71" s="390"/>
      <c r="W71" s="390"/>
      <c r="X71" s="390"/>
      <c r="Y71" s="390"/>
      <c r="Z71" s="390"/>
      <c r="AA71" s="390"/>
      <c r="AB71" s="390"/>
      <c r="AC71" s="390"/>
      <c r="AD71" s="390"/>
      <c r="AE71" s="390"/>
      <c r="AF71" s="390"/>
      <c r="AG71" s="390"/>
      <c r="AH71" s="390"/>
      <c r="AI71" s="390"/>
      <c r="AJ71" s="390"/>
      <c r="AK71" s="390"/>
      <c r="AL71" s="390"/>
      <c r="AM71" s="390"/>
      <c r="AN71" s="390"/>
      <c r="AO71" s="390"/>
      <c r="AP71" s="390"/>
      <c r="AQ71" s="390"/>
      <c r="AR71" s="390"/>
      <c r="AS71" s="390"/>
      <c r="AT71" s="390"/>
      <c r="AU71" s="390"/>
      <c r="AV71" s="390"/>
      <c r="AW71" s="390"/>
      <c r="AX71" s="390"/>
      <c r="AY71" s="390"/>
      <c r="AZ71" s="390"/>
      <c r="BA71" s="390"/>
      <c r="BB71" s="390"/>
      <c r="BC71" s="390"/>
      <c r="BD71" s="390"/>
      <c r="BE71" s="390"/>
      <c r="BF71" s="390"/>
      <c r="BG71" s="391"/>
      <c r="BN71" s="168"/>
      <c r="BO71" s="168"/>
      <c r="BP71" s="168"/>
      <c r="BQ71" s="168"/>
      <c r="BR71" s="168"/>
      <c r="BS71" s="168"/>
      <c r="BT71" s="168"/>
    </row>
    <row r="72" spans="1:72">
      <c r="A72" s="161"/>
      <c r="B72" s="162"/>
      <c r="C72" s="162"/>
      <c r="D72" s="162"/>
      <c r="E72" s="162"/>
      <c r="F72" s="164"/>
      <c r="G72" s="164"/>
      <c r="H72" s="164"/>
      <c r="I72" s="164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83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3"/>
    </row>
    <row r="73" spans="1:72">
      <c r="A73" s="161"/>
      <c r="B73" s="162"/>
      <c r="C73" s="162"/>
      <c r="D73" s="162"/>
      <c r="E73" s="162"/>
      <c r="F73" s="164"/>
      <c r="G73" s="164"/>
      <c r="H73" s="164"/>
      <c r="I73" s="164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83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3"/>
    </row>
    <row r="74" spans="1:72">
      <c r="A74" s="161"/>
      <c r="B74" s="162"/>
      <c r="C74" s="162"/>
      <c r="D74" s="180"/>
      <c r="E74" s="181"/>
      <c r="F74" s="181"/>
      <c r="G74" s="181"/>
      <c r="H74" s="181"/>
      <c r="I74" s="181"/>
      <c r="J74" s="181"/>
      <c r="K74" s="181"/>
      <c r="L74" s="181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2"/>
      <c r="BE74" s="162"/>
      <c r="BF74" s="162"/>
      <c r="BG74" s="163"/>
    </row>
    <row r="75" spans="1:72" ht="14.45" customHeight="1">
      <c r="A75" s="161"/>
      <c r="B75" s="162"/>
      <c r="C75" s="162"/>
      <c r="D75" s="170"/>
      <c r="E75" s="162"/>
      <c r="F75" s="162"/>
      <c r="G75" s="162"/>
      <c r="H75" s="162"/>
      <c r="I75" s="162"/>
      <c r="J75" s="162"/>
      <c r="K75" s="162"/>
      <c r="L75" s="162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200"/>
      <c r="BE75" s="162"/>
      <c r="BF75" s="162"/>
      <c r="BG75" s="163"/>
    </row>
    <row r="76" spans="1:72" ht="22.5" customHeight="1">
      <c r="A76" s="161"/>
      <c r="B76" s="162"/>
      <c r="C76" s="162"/>
      <c r="D76" s="170"/>
      <c r="E76" s="162"/>
      <c r="F76" s="162"/>
      <c r="G76" s="162"/>
      <c r="H76" s="162"/>
      <c r="I76" s="162"/>
      <c r="J76" s="533" t="s">
        <v>771</v>
      </c>
      <c r="K76" s="533"/>
      <c r="L76" s="533"/>
      <c r="M76" s="533"/>
      <c r="N76" s="533"/>
      <c r="O76" s="533"/>
      <c r="P76" s="533"/>
      <c r="Q76" s="533"/>
      <c r="R76" s="533"/>
      <c r="S76" s="162"/>
      <c r="T76" s="162"/>
      <c r="U76" s="162"/>
      <c r="V76" s="162"/>
      <c r="W76" s="534"/>
      <c r="X76" s="535"/>
      <c r="Y76" s="535"/>
      <c r="Z76" s="535"/>
      <c r="AA76" s="535"/>
      <c r="AB76" s="535"/>
      <c r="AC76" s="535"/>
      <c r="AD76" s="535"/>
      <c r="AE76" s="535"/>
      <c r="AF76" s="536"/>
      <c r="AG76" s="164"/>
      <c r="AH76" s="164"/>
      <c r="AI76" s="164"/>
      <c r="AJ76" s="151"/>
      <c r="AK76" s="164"/>
      <c r="AL76" s="164"/>
      <c r="AM76" s="164"/>
      <c r="AN76" s="164"/>
      <c r="AO76" s="164"/>
      <c r="AP76" s="164"/>
      <c r="AQ76" s="164"/>
      <c r="AR76" s="164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200"/>
      <c r="BE76" s="162"/>
      <c r="BF76" s="162"/>
      <c r="BG76" s="163"/>
    </row>
    <row r="77" spans="1:72">
      <c r="A77" s="161"/>
      <c r="B77" s="162"/>
      <c r="C77" s="162"/>
      <c r="D77" s="170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4"/>
      <c r="S77" s="164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200"/>
      <c r="BE77" s="162"/>
      <c r="BF77" s="162"/>
      <c r="BG77" s="163"/>
    </row>
    <row r="78" spans="1:72">
      <c r="A78" s="161"/>
      <c r="B78" s="162"/>
      <c r="C78" s="162"/>
      <c r="D78" s="170"/>
      <c r="E78" s="162"/>
      <c r="F78" s="162"/>
      <c r="G78" s="162"/>
      <c r="H78" s="162"/>
      <c r="I78" s="162"/>
      <c r="J78" s="162"/>
      <c r="K78" s="162"/>
      <c r="L78" s="162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4"/>
      <c r="AO78" s="164"/>
      <c r="AP78" s="164"/>
      <c r="AQ78" s="164"/>
      <c r="AR78" s="164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200"/>
      <c r="BE78" s="162"/>
      <c r="BF78" s="162"/>
      <c r="BG78" s="163"/>
    </row>
    <row r="79" spans="1:72" ht="19.899999999999999" customHeight="1">
      <c r="A79" s="161"/>
      <c r="B79" s="162"/>
      <c r="C79" s="162"/>
      <c r="D79" s="184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79"/>
      <c r="BD79" s="185"/>
      <c r="BE79" s="162"/>
      <c r="BF79" s="162"/>
      <c r="BG79" s="163"/>
    </row>
    <row r="80" spans="1:72">
      <c r="A80" s="161"/>
      <c r="B80" s="162"/>
      <c r="C80" s="162"/>
      <c r="D80" s="162"/>
      <c r="E80" s="162"/>
      <c r="F80" s="164"/>
      <c r="G80" s="164"/>
      <c r="H80" s="164"/>
      <c r="I80" s="164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83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3"/>
    </row>
    <row r="81" spans="1:83" ht="15.75" thickBot="1">
      <c r="A81" s="186"/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8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9"/>
    </row>
    <row r="82" spans="1:83" ht="32.450000000000003" customHeight="1" thickBot="1">
      <c r="A82" s="389" t="s">
        <v>726</v>
      </c>
      <c r="B82" s="390"/>
      <c r="C82" s="390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90"/>
      <c r="O82" s="390"/>
      <c r="P82" s="390"/>
      <c r="Q82" s="390"/>
      <c r="R82" s="390"/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390"/>
      <c r="AQ82" s="390"/>
      <c r="AR82" s="390"/>
      <c r="AS82" s="390"/>
      <c r="AT82" s="390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1"/>
      <c r="BN82" s="168"/>
      <c r="BO82" s="168"/>
      <c r="BP82" s="168"/>
      <c r="BQ82" s="168"/>
      <c r="BR82" s="168"/>
      <c r="BS82" s="168"/>
      <c r="BT82" s="168"/>
    </row>
    <row r="83" spans="1:83">
      <c r="A83" s="161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83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3"/>
    </row>
    <row r="84" spans="1:83" s="287" customFormat="1" ht="246.75" customHeight="1">
      <c r="A84" s="281"/>
      <c r="B84" s="452" t="s">
        <v>764</v>
      </c>
      <c r="C84" s="453"/>
      <c r="D84" s="453"/>
      <c r="E84" s="453"/>
      <c r="F84" s="453"/>
      <c r="G84" s="453"/>
      <c r="H84" s="453"/>
      <c r="I84" s="454"/>
      <c r="J84" s="455" t="s">
        <v>779</v>
      </c>
      <c r="K84" s="456"/>
      <c r="L84" s="456"/>
      <c r="M84" s="456"/>
      <c r="N84" s="456"/>
      <c r="O84" s="456"/>
      <c r="P84" s="456"/>
      <c r="Q84" s="456"/>
      <c r="R84" s="456"/>
      <c r="S84" s="456"/>
      <c r="T84" s="456"/>
      <c r="U84" s="456"/>
      <c r="V84" s="456"/>
      <c r="W84" s="457"/>
      <c r="X84" s="439" t="s">
        <v>840</v>
      </c>
      <c r="Y84" s="439"/>
      <c r="Z84" s="439" t="s">
        <v>715</v>
      </c>
      <c r="AA84" s="439"/>
      <c r="AB84" s="439" t="s">
        <v>716</v>
      </c>
      <c r="AC84" s="439"/>
      <c r="AD84" s="439" t="s">
        <v>717</v>
      </c>
      <c r="AE84" s="439"/>
      <c r="AF84" s="439" t="s">
        <v>718</v>
      </c>
      <c r="AG84" s="439"/>
      <c r="AH84" s="439" t="s">
        <v>719</v>
      </c>
      <c r="AI84" s="439"/>
      <c r="AJ84" s="393" t="s">
        <v>720</v>
      </c>
      <c r="AK84" s="393"/>
      <c r="AL84" s="341" t="s">
        <v>724</v>
      </c>
      <c r="AM84" s="282" t="s">
        <v>721</v>
      </c>
      <c r="AN84" s="341" t="s">
        <v>795</v>
      </c>
      <c r="AO84" s="282" t="s">
        <v>725</v>
      </c>
      <c r="AP84" s="282" t="s">
        <v>783</v>
      </c>
      <c r="AQ84" s="282" t="s">
        <v>780</v>
      </c>
      <c r="AR84" s="285"/>
      <c r="AS84" s="285"/>
      <c r="AT84" s="285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5"/>
      <c r="BF84" s="285"/>
      <c r="BG84" s="286"/>
      <c r="BK84" s="263" t="s">
        <v>755</v>
      </c>
      <c r="BL84" s="263" t="s">
        <v>232</v>
      </c>
      <c r="BM84" s="263" t="s">
        <v>232</v>
      </c>
      <c r="BN84" s="263" t="s">
        <v>756</v>
      </c>
      <c r="BO84" s="263" t="s">
        <v>757</v>
      </c>
      <c r="BP84" s="263" t="s">
        <v>758</v>
      </c>
      <c r="BQ84" s="263" t="s">
        <v>759</v>
      </c>
      <c r="BR84" s="263" t="s">
        <v>724</v>
      </c>
      <c r="BS84" s="264" t="s">
        <v>761</v>
      </c>
      <c r="BT84" s="264" t="s">
        <v>721</v>
      </c>
      <c r="BU84" s="263" t="s">
        <v>760</v>
      </c>
      <c r="BV84" s="263" t="s">
        <v>762</v>
      </c>
      <c r="BW84" s="263" t="s">
        <v>762</v>
      </c>
      <c r="BX84" s="263" t="s">
        <v>784</v>
      </c>
      <c r="BY84" s="285"/>
      <c r="BZ84" s="262"/>
      <c r="CA84" s="285"/>
      <c r="CB84" s="262"/>
      <c r="CC84" s="285"/>
      <c r="CD84" s="262"/>
      <c r="CE84" s="262"/>
    </row>
    <row r="85" spans="1:83" ht="24.95" customHeight="1">
      <c r="A85" s="161"/>
      <c r="B85" s="392">
        <v>1</v>
      </c>
      <c r="C85" s="395" t="s">
        <v>464</v>
      </c>
      <c r="D85" s="396"/>
      <c r="E85" s="396"/>
      <c r="F85" s="397"/>
      <c r="G85" s="397"/>
      <c r="H85" s="397"/>
      <c r="I85" s="398"/>
      <c r="J85" s="415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7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86" t="str">
        <f>IF(J85&lt;&gt;"",BT85,"")</f>
        <v/>
      </c>
      <c r="AN85" s="394"/>
      <c r="AO85" s="386" t="str">
        <f>BU85</f>
        <v/>
      </c>
      <c r="AP85" s="386" t="str">
        <f>BW85</f>
        <v/>
      </c>
      <c r="AQ85" s="386" t="str">
        <f>(IF(COUNTA(J85:S96)&lt;&gt;0,CONCATENATE(IF(AND(BV90&gt;=90,BV90&lt;=100),Datos!AR2,IF(AND(BV90&gt;=50,BV90&lt;=89),Datos!AR3,IF(BV90&lt;50,Datos!AR4,"")))," (",BV90,")",),""))</f>
        <v/>
      </c>
      <c r="AR85" s="162"/>
      <c r="AS85" s="162"/>
      <c r="AT85" s="162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162"/>
      <c r="BF85" s="162"/>
      <c r="BG85" s="163"/>
      <c r="BK85" s="261">
        <f>IF(X85=Datos!$AJ$2,10,0)</f>
        <v>0</v>
      </c>
      <c r="BL85" s="261">
        <f>IF(Z85=Datos!$AK$2,10,0)</f>
        <v>0</v>
      </c>
      <c r="BM85" s="261">
        <f>IF(AB85=Datos!$AL$2,10,0)</f>
        <v>0</v>
      </c>
      <c r="BN85" s="261">
        <f>IF(AD85=Datos!AM$2,15,0)</f>
        <v>0</v>
      </c>
      <c r="BO85" s="265">
        <f>IF($AF85=Datos!$AN$2,15,IF($AF85=Datos!$AN$3,10,0))</f>
        <v>0</v>
      </c>
      <c r="BP85" s="261">
        <f>IF(AH85=Datos!AO$2,15,0)</f>
        <v>0</v>
      </c>
      <c r="BQ85" s="261">
        <f>IF(AJ85=Datos!$AP$2,15,0)</f>
        <v>0</v>
      </c>
      <c r="BR85" s="265">
        <f>IF($AL85=Datos!$AQ$2,10,IF($AL85=Datos!$AQ$3,5,0))</f>
        <v>0</v>
      </c>
      <c r="BS85" s="261">
        <f>SUM(BK85:BR85)</f>
        <v>0</v>
      </c>
      <c r="BT85" s="261" t="str">
        <f>IF(J85&lt;&gt;"",IF(BS85&gt;=90,Datos!AR$2,IF(AND(BS85&gt;=80,BS85&lt;=89),Datos!AR$3,Datos!AR$4)),"")</f>
        <v/>
      </c>
      <c r="BU85" s="261" t="str">
        <f>IF(AN85&lt;&gt;"",VLOOKUP(AN85,Datos!AV:AW,2,0),"")</f>
        <v/>
      </c>
      <c r="BV85" s="301" t="str">
        <f>IF(AND(BU85&lt;&gt;"",BT85&lt;&gt;""),INDEX($BN$91:$BQ$94,MATCH(BT85,$BN$91:$BN$94,0),MATCH(BU85,$BN$91:$BQ$91,0)),"")</f>
        <v/>
      </c>
      <c r="BW85" s="169" t="str">
        <f>IF(BV85=100,"Fuerte",IF(BV85=50,"Moderado",IF(BV85=0,"Débil","")))</f>
        <v/>
      </c>
      <c r="BX85" s="383" t="str">
        <f>IF(COUNTA(J85:S96)&lt;&gt;0,IF(AND(BV90&gt;=90,BV90&lt;=100),Datos!AR2,IF(AND(BV90&gt;49,BV90&lt;90),Datos!AR3,IF(BV90&lt;50,Datos!AR4,""))),"sin controles")</f>
        <v>sin controles</v>
      </c>
    </row>
    <row r="86" spans="1:83" ht="24.95" customHeight="1">
      <c r="A86" s="161"/>
      <c r="B86" s="392"/>
      <c r="C86" s="395" t="s">
        <v>465</v>
      </c>
      <c r="D86" s="396"/>
      <c r="E86" s="396"/>
      <c r="F86" s="397"/>
      <c r="G86" s="397"/>
      <c r="H86" s="397"/>
      <c r="I86" s="398"/>
      <c r="J86" s="418"/>
      <c r="K86" s="419"/>
      <c r="L86" s="419"/>
      <c r="M86" s="419"/>
      <c r="N86" s="419"/>
      <c r="O86" s="419"/>
      <c r="P86" s="419"/>
      <c r="Q86" s="419"/>
      <c r="R86" s="419"/>
      <c r="S86" s="419"/>
      <c r="T86" s="419"/>
      <c r="U86" s="419"/>
      <c r="V86" s="419"/>
      <c r="W86" s="420"/>
      <c r="X86" s="394"/>
      <c r="Y86" s="394"/>
      <c r="Z86" s="394"/>
      <c r="AA86" s="394"/>
      <c r="AB86" s="394"/>
      <c r="AC86" s="394"/>
      <c r="AD86" s="394"/>
      <c r="AE86" s="394"/>
      <c r="AF86" s="394"/>
      <c r="AG86" s="394"/>
      <c r="AH86" s="394"/>
      <c r="AI86" s="394"/>
      <c r="AJ86" s="394"/>
      <c r="AK86" s="394"/>
      <c r="AL86" s="394"/>
      <c r="AM86" s="387"/>
      <c r="AN86" s="394"/>
      <c r="AO86" s="387"/>
      <c r="AP86" s="387"/>
      <c r="AQ86" s="387"/>
      <c r="AR86" s="162"/>
      <c r="AS86" s="162"/>
      <c r="AT86" s="162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162"/>
      <c r="BF86" s="162"/>
      <c r="BG86" s="163"/>
      <c r="BK86" s="261">
        <f>IF(X88=Datos!$AJ$2,10,0)</f>
        <v>0</v>
      </c>
      <c r="BL86" s="169">
        <f>IF(Z88=Datos!$AK$2,10,0)</f>
        <v>0</v>
      </c>
      <c r="BM86" s="169">
        <f>IF(AB88=Datos!$AL$2,10,0)</f>
        <v>0</v>
      </c>
      <c r="BN86" s="169">
        <f>IF(AD88=Datos!AM$2,15,0)</f>
        <v>0</v>
      </c>
      <c r="BO86" s="265">
        <f>IF($AF88=Datos!$AN$2,15,IF($AF88=Datos!$AN$3,10,0))</f>
        <v>0</v>
      </c>
      <c r="BP86" s="169">
        <f>IF(AH88=Datos!AO$2,15,0)</f>
        <v>0</v>
      </c>
      <c r="BQ86" s="169">
        <f>IF(AJ88=Datos!$AP$2,15,0)</f>
        <v>0</v>
      </c>
      <c r="BR86" s="265">
        <f>IF($AL88=Datos!$AQ$2,10,IF($AL88=Datos!$AQ$3,5,0))</f>
        <v>0</v>
      </c>
      <c r="BS86" s="261">
        <f>SUM(BK86:BR86)</f>
        <v>0</v>
      </c>
      <c r="BT86" s="261" t="str">
        <f>IF(J88&lt;&gt;"",IF(BS86&gt;=90,Datos!AR$2,IF(AND(BS86&gt;=80,BS86&lt;=89),Datos!AR$3,Datos!AR$4)),"")</f>
        <v/>
      </c>
      <c r="BU86" s="261" t="str">
        <f>IF(AN88&lt;&gt;"",VLOOKUP(AN88,Datos!AV:AW,2,0),"")</f>
        <v/>
      </c>
      <c r="BV86" s="301" t="str">
        <f t="shared" ref="BV86:BV88" si="0">IF(AND(BU86&lt;&gt;"",BT86&lt;&gt;""),INDEX($BN$91:$BQ$94,MATCH(BT86,$BN$91:$BN$94,0),MATCH(BU86,$BN$91:$BQ$91,0)),"")</f>
        <v/>
      </c>
      <c r="BW86" s="169" t="str">
        <f t="shared" ref="BW86:BW88" si="1">IF(BV86=100,"Fuerte",IF(BV86=50,"Moderado",IF(BV86=0,"Débil","")))</f>
        <v/>
      </c>
      <c r="BX86" s="384"/>
    </row>
    <row r="87" spans="1:83" ht="24.95" customHeight="1">
      <c r="A87" s="161"/>
      <c r="B87" s="392"/>
      <c r="C87" s="395" t="s">
        <v>466</v>
      </c>
      <c r="D87" s="396"/>
      <c r="E87" s="396"/>
      <c r="F87" s="397"/>
      <c r="G87" s="397"/>
      <c r="H87" s="397"/>
      <c r="I87" s="398"/>
      <c r="J87" s="421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3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  <c r="AI87" s="394"/>
      <c r="AJ87" s="394"/>
      <c r="AK87" s="394"/>
      <c r="AL87" s="394"/>
      <c r="AM87" s="388"/>
      <c r="AN87" s="394"/>
      <c r="AO87" s="388"/>
      <c r="AP87" s="388"/>
      <c r="AQ87" s="387"/>
      <c r="AR87" s="162"/>
      <c r="AS87" s="162"/>
      <c r="AT87" s="162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162"/>
      <c r="BF87" s="162"/>
      <c r="BG87" s="163"/>
      <c r="BK87" s="261">
        <f>IF(X91=Datos!$AJ$2,10,0)</f>
        <v>0</v>
      </c>
      <c r="BL87" s="169">
        <f>IF(Z91=Datos!$AK$2,10,0)</f>
        <v>0</v>
      </c>
      <c r="BM87" s="169">
        <f>IF(AB91=Datos!$AL$2,10,0)</f>
        <v>0</v>
      </c>
      <c r="BN87" s="169">
        <f>IF(AD91=Datos!AM$2,15,0)</f>
        <v>0</v>
      </c>
      <c r="BO87" s="265">
        <f>IF($AF91=Datos!$AN$2,15,IF($AF91=Datos!$AN$3,10,0))</f>
        <v>0</v>
      </c>
      <c r="BP87" s="169">
        <f>IF(AH91=Datos!AO$2,15,0)</f>
        <v>0</v>
      </c>
      <c r="BQ87" s="169">
        <f>IF(AJ91=Datos!$AP$2,15,0)</f>
        <v>0</v>
      </c>
      <c r="BR87" s="265">
        <f>IF($AL91=Datos!$AQ$2,10,IF($AL91=Datos!$AQ$3,5,0))</f>
        <v>0</v>
      </c>
      <c r="BS87" s="261">
        <f>SUM(BK87:BR87)</f>
        <v>0</v>
      </c>
      <c r="BT87" s="261" t="str">
        <f>IF(J91&lt;&gt;"",IF(BS87&gt;=90,Datos!AR$2,IF(AND(BS87&gt;=80,BS87&lt;=89),Datos!AR$3,Datos!AR$4)),"")</f>
        <v/>
      </c>
      <c r="BU87" s="261" t="str">
        <f>IF(AN91&lt;&gt;"",VLOOKUP(AN91,Datos!AV:AW,2,0),"")</f>
        <v/>
      </c>
      <c r="BV87" s="301" t="str">
        <f t="shared" si="0"/>
        <v/>
      </c>
      <c r="BW87" s="169" t="str">
        <f t="shared" si="1"/>
        <v/>
      </c>
      <c r="BX87" s="384"/>
    </row>
    <row r="88" spans="1:83" ht="24.95" customHeight="1">
      <c r="A88" s="161"/>
      <c r="B88" s="392">
        <v>2</v>
      </c>
      <c r="C88" s="395" t="s">
        <v>464</v>
      </c>
      <c r="D88" s="396"/>
      <c r="E88" s="396"/>
      <c r="F88" s="397"/>
      <c r="G88" s="397"/>
      <c r="H88" s="397"/>
      <c r="I88" s="398"/>
      <c r="J88" s="415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7"/>
      <c r="X88" s="394"/>
      <c r="Y88" s="394"/>
      <c r="Z88" s="394"/>
      <c r="AA88" s="394"/>
      <c r="AB88" s="394"/>
      <c r="AC88" s="394"/>
      <c r="AD88" s="394"/>
      <c r="AE88" s="394"/>
      <c r="AF88" s="394"/>
      <c r="AG88" s="394"/>
      <c r="AH88" s="394"/>
      <c r="AI88" s="394"/>
      <c r="AJ88" s="394"/>
      <c r="AK88" s="394"/>
      <c r="AL88" s="394"/>
      <c r="AM88" s="386" t="str">
        <f>IF(J88&lt;&gt;"",BT86,"")</f>
        <v/>
      </c>
      <c r="AN88" s="394"/>
      <c r="AO88" s="386" t="str">
        <f>BU86</f>
        <v/>
      </c>
      <c r="AP88" s="386" t="str">
        <f>BW86</f>
        <v/>
      </c>
      <c r="AQ88" s="387"/>
      <c r="AR88" s="162"/>
      <c r="AS88" s="162"/>
      <c r="AT88" s="162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162"/>
      <c r="BF88" s="162"/>
      <c r="BG88" s="163"/>
      <c r="BK88" s="261">
        <f>IF(X94=Datos!$AJ$2,10,0)</f>
        <v>0</v>
      </c>
      <c r="BL88" s="169">
        <f>IF(Z94=Datos!$AK$2,10,0)</f>
        <v>0</v>
      </c>
      <c r="BM88" s="169">
        <f>IF(AB94=Datos!$AL$2,10,0)</f>
        <v>0</v>
      </c>
      <c r="BN88" s="169">
        <f>IF(AD94=Datos!AM$2,15,0)</f>
        <v>0</v>
      </c>
      <c r="BO88" s="265">
        <f>IF($AF94=Datos!$AN$2,15,IF($AF94=Datos!$AN$3,10,0))</f>
        <v>0</v>
      </c>
      <c r="BP88" s="169">
        <f>IF(AH94=Datos!AO$2,15,0)</f>
        <v>0</v>
      </c>
      <c r="BQ88" s="169">
        <f>IF(AJ94=Datos!$AP$2,15,0)</f>
        <v>0</v>
      </c>
      <c r="BR88" s="265">
        <f>IF($AL94=Datos!$AQ$2,10,IF($AL94=Datos!$AQ$3,5,0))</f>
        <v>0</v>
      </c>
      <c r="BS88" s="261">
        <f>SUM(BK88:BR88)</f>
        <v>0</v>
      </c>
      <c r="BT88" s="261" t="str">
        <f>IF(J94&lt;&gt;"",IF(BS88&gt;=90,Datos!AR$2,IF(AND(BS88&gt;=80,BS88&lt;=89),Datos!AR$3,Datos!AR$4)),"")</f>
        <v/>
      </c>
      <c r="BU88" s="261" t="str">
        <f>IF(AN94&lt;&gt;"",VLOOKUP(AN94,Datos!AV:AW,2,0),"")</f>
        <v/>
      </c>
      <c r="BV88" s="301" t="str">
        <f t="shared" si="0"/>
        <v/>
      </c>
      <c r="BW88" s="169" t="str">
        <f t="shared" si="1"/>
        <v/>
      </c>
      <c r="BX88" s="384"/>
    </row>
    <row r="89" spans="1:83" ht="24.95" customHeight="1">
      <c r="A89" s="161"/>
      <c r="B89" s="392"/>
      <c r="C89" s="395" t="s">
        <v>465</v>
      </c>
      <c r="D89" s="396"/>
      <c r="E89" s="396"/>
      <c r="F89" s="397"/>
      <c r="G89" s="397"/>
      <c r="H89" s="397"/>
      <c r="I89" s="398"/>
      <c r="J89" s="418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20"/>
      <c r="X89" s="394"/>
      <c r="Y89" s="394"/>
      <c r="Z89" s="394"/>
      <c r="AA89" s="394"/>
      <c r="AB89" s="394"/>
      <c r="AC89" s="394"/>
      <c r="AD89" s="394"/>
      <c r="AE89" s="394"/>
      <c r="AF89" s="394"/>
      <c r="AG89" s="394"/>
      <c r="AH89" s="394"/>
      <c r="AI89" s="394"/>
      <c r="AJ89" s="394"/>
      <c r="AK89" s="394"/>
      <c r="AL89" s="394"/>
      <c r="AM89" s="387"/>
      <c r="AN89" s="394"/>
      <c r="AO89" s="387"/>
      <c r="AP89" s="387"/>
      <c r="AQ89" s="387"/>
      <c r="AR89" s="162"/>
      <c r="AS89" s="162"/>
      <c r="AT89" s="162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162"/>
      <c r="BF89" s="162"/>
      <c r="BG89" s="163"/>
      <c r="BK89" s="169"/>
      <c r="BL89" s="169"/>
      <c r="BM89" s="169"/>
      <c r="BN89" s="169"/>
      <c r="BO89" s="266"/>
      <c r="BP89" s="169"/>
      <c r="BQ89" s="169"/>
      <c r="BR89" s="169"/>
      <c r="BS89" s="169"/>
      <c r="BT89" s="169"/>
      <c r="BU89" s="169"/>
      <c r="BV89" s="169"/>
      <c r="BW89" s="169"/>
      <c r="BX89" s="385"/>
    </row>
    <row r="90" spans="1:83" ht="24.95" customHeight="1">
      <c r="A90" s="161"/>
      <c r="B90" s="392"/>
      <c r="C90" s="395" t="s">
        <v>466</v>
      </c>
      <c r="D90" s="396"/>
      <c r="E90" s="396"/>
      <c r="F90" s="397"/>
      <c r="G90" s="397"/>
      <c r="H90" s="397"/>
      <c r="I90" s="398"/>
      <c r="J90" s="421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3"/>
      <c r="X90" s="394"/>
      <c r="Y90" s="394"/>
      <c r="Z90" s="394"/>
      <c r="AA90" s="394"/>
      <c r="AB90" s="394"/>
      <c r="AC90" s="394"/>
      <c r="AD90" s="394"/>
      <c r="AE90" s="394"/>
      <c r="AF90" s="394"/>
      <c r="AG90" s="394"/>
      <c r="AH90" s="394"/>
      <c r="AI90" s="394"/>
      <c r="AJ90" s="394"/>
      <c r="AK90" s="394"/>
      <c r="AL90" s="394"/>
      <c r="AM90" s="388"/>
      <c r="AN90" s="394"/>
      <c r="AO90" s="388"/>
      <c r="AP90" s="388"/>
      <c r="AQ90" s="387"/>
      <c r="AR90" s="162"/>
      <c r="AS90" s="162"/>
      <c r="AT90" s="162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162"/>
      <c r="BF90" s="162"/>
      <c r="BG90" s="163"/>
      <c r="BU90" s="169" t="s">
        <v>84</v>
      </c>
      <c r="BV90" s="169">
        <f>ROUND(IF(COUNTA(J85:S96)=0,0,SUM(BV85:BV88)/(COUNTA(J85:S96))),1)</f>
        <v>0</v>
      </c>
    </row>
    <row r="91" spans="1:83" ht="24.95" customHeight="1">
      <c r="A91" s="161"/>
      <c r="B91" s="392">
        <v>3</v>
      </c>
      <c r="C91" s="395" t="s">
        <v>464</v>
      </c>
      <c r="D91" s="396"/>
      <c r="E91" s="396"/>
      <c r="F91" s="397"/>
      <c r="G91" s="397"/>
      <c r="H91" s="397"/>
      <c r="I91" s="398"/>
      <c r="J91" s="415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7"/>
      <c r="X91" s="394"/>
      <c r="Y91" s="394"/>
      <c r="Z91" s="394"/>
      <c r="AA91" s="394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86" t="str">
        <f>IF(J91&lt;&gt;"",BT87,"")</f>
        <v/>
      </c>
      <c r="AN91" s="394"/>
      <c r="AO91" s="386" t="str">
        <f>BU87</f>
        <v/>
      </c>
      <c r="AP91" s="386" t="str">
        <f>BW87</f>
        <v/>
      </c>
      <c r="AQ91" s="387"/>
      <c r="AR91" s="162"/>
      <c r="AS91" s="162"/>
      <c r="AT91" s="162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162"/>
      <c r="BF91" s="162"/>
      <c r="BG91" s="163"/>
      <c r="BN91" s="169"/>
      <c r="BO91" s="267" t="s">
        <v>722</v>
      </c>
      <c r="BP91" s="267" t="s">
        <v>723</v>
      </c>
      <c r="BQ91" s="267" t="s">
        <v>745</v>
      </c>
      <c r="BR91" s="13"/>
    </row>
    <row r="92" spans="1:83" ht="24.95" customHeight="1">
      <c r="A92" s="161"/>
      <c r="B92" s="392"/>
      <c r="C92" s="395" t="s">
        <v>465</v>
      </c>
      <c r="D92" s="396"/>
      <c r="E92" s="396"/>
      <c r="F92" s="397"/>
      <c r="G92" s="397"/>
      <c r="H92" s="397"/>
      <c r="I92" s="398"/>
      <c r="J92" s="418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20"/>
      <c r="X92" s="394"/>
      <c r="Y92" s="394"/>
      <c r="Z92" s="394"/>
      <c r="AA92" s="394"/>
      <c r="AB92" s="394"/>
      <c r="AC92" s="394"/>
      <c r="AD92" s="394"/>
      <c r="AE92" s="394"/>
      <c r="AF92" s="394"/>
      <c r="AG92" s="394"/>
      <c r="AH92" s="394"/>
      <c r="AI92" s="394"/>
      <c r="AJ92" s="394"/>
      <c r="AK92" s="394"/>
      <c r="AL92" s="394"/>
      <c r="AM92" s="387"/>
      <c r="AN92" s="394"/>
      <c r="AO92" s="387"/>
      <c r="AP92" s="387"/>
      <c r="AQ92" s="387"/>
      <c r="AR92" s="162"/>
      <c r="AS92" s="162"/>
      <c r="AT92" s="162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162"/>
      <c r="BF92" s="162"/>
      <c r="BG92" s="163"/>
      <c r="BN92" s="267" t="s">
        <v>722</v>
      </c>
      <c r="BO92" s="169">
        <v>100</v>
      </c>
      <c r="BP92" s="169">
        <v>50</v>
      </c>
      <c r="BQ92" s="169">
        <v>0</v>
      </c>
      <c r="BR92" s="162"/>
      <c r="BZ92" s="160" t="s">
        <v>763</v>
      </c>
    </row>
    <row r="93" spans="1:83" ht="24.95" customHeight="1">
      <c r="A93" s="161"/>
      <c r="B93" s="392"/>
      <c r="C93" s="395" t="s">
        <v>466</v>
      </c>
      <c r="D93" s="396"/>
      <c r="E93" s="396"/>
      <c r="F93" s="397"/>
      <c r="G93" s="397"/>
      <c r="H93" s="397"/>
      <c r="I93" s="398"/>
      <c r="J93" s="421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3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88"/>
      <c r="AN93" s="394"/>
      <c r="AO93" s="388"/>
      <c r="AP93" s="388"/>
      <c r="AQ93" s="387"/>
      <c r="AR93" s="162"/>
      <c r="AS93" s="162"/>
      <c r="AT93" s="162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162"/>
      <c r="BF93" s="162"/>
      <c r="BG93" s="163"/>
      <c r="BN93" s="267" t="s">
        <v>723</v>
      </c>
      <c r="BO93" s="169">
        <v>50</v>
      </c>
      <c r="BP93" s="169">
        <v>50</v>
      </c>
      <c r="BQ93" s="169">
        <v>0</v>
      </c>
      <c r="BR93" s="162"/>
    </row>
    <row r="94" spans="1:83" ht="24.95" customHeight="1">
      <c r="A94" s="161"/>
      <c r="B94" s="392">
        <v>4</v>
      </c>
      <c r="C94" s="395" t="s">
        <v>464</v>
      </c>
      <c r="D94" s="396"/>
      <c r="E94" s="396"/>
      <c r="F94" s="397"/>
      <c r="G94" s="397"/>
      <c r="H94" s="397"/>
      <c r="I94" s="398"/>
      <c r="J94" s="415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4"/>
      <c r="AI94" s="394"/>
      <c r="AJ94" s="394"/>
      <c r="AK94" s="394"/>
      <c r="AL94" s="394"/>
      <c r="AM94" s="386" t="str">
        <f>IF(J94&lt;&gt;"",BT88,"")</f>
        <v/>
      </c>
      <c r="AN94" s="394"/>
      <c r="AO94" s="386" t="str">
        <f>BU88</f>
        <v/>
      </c>
      <c r="AP94" s="386" t="str">
        <f>BW88</f>
        <v/>
      </c>
      <c r="AQ94" s="387"/>
      <c r="AR94" s="162"/>
      <c r="AS94" s="162"/>
      <c r="AT94" s="162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162"/>
      <c r="BF94" s="162"/>
      <c r="BG94" s="163"/>
      <c r="BN94" s="267" t="s">
        <v>745</v>
      </c>
      <c r="BO94" s="169">
        <v>0</v>
      </c>
      <c r="BP94" s="169">
        <v>0</v>
      </c>
      <c r="BQ94" s="169">
        <v>0</v>
      </c>
      <c r="BR94" s="162"/>
    </row>
    <row r="95" spans="1:83" ht="24.95" customHeight="1">
      <c r="A95" s="161"/>
      <c r="B95" s="392"/>
      <c r="C95" s="395" t="s">
        <v>465</v>
      </c>
      <c r="D95" s="396"/>
      <c r="E95" s="396"/>
      <c r="F95" s="397"/>
      <c r="G95" s="397"/>
      <c r="H95" s="397"/>
      <c r="I95" s="398"/>
      <c r="J95" s="418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20"/>
      <c r="X95" s="394"/>
      <c r="Y95" s="394"/>
      <c r="Z95" s="394"/>
      <c r="AA95" s="394"/>
      <c r="AB95" s="394"/>
      <c r="AC95" s="394"/>
      <c r="AD95" s="394"/>
      <c r="AE95" s="394"/>
      <c r="AF95" s="394"/>
      <c r="AG95" s="394"/>
      <c r="AH95" s="394"/>
      <c r="AI95" s="394"/>
      <c r="AJ95" s="394"/>
      <c r="AK95" s="394"/>
      <c r="AL95" s="394"/>
      <c r="AM95" s="387"/>
      <c r="AN95" s="394"/>
      <c r="AO95" s="387"/>
      <c r="AP95" s="387"/>
      <c r="AQ95" s="387"/>
      <c r="AR95" s="162"/>
      <c r="AS95" s="162"/>
      <c r="AT95" s="162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162"/>
      <c r="BF95" s="162"/>
      <c r="BG95" s="163"/>
    </row>
    <row r="96" spans="1:83" ht="24.95" customHeight="1">
      <c r="A96" s="161"/>
      <c r="B96" s="392"/>
      <c r="C96" s="395" t="s">
        <v>466</v>
      </c>
      <c r="D96" s="396"/>
      <c r="E96" s="396"/>
      <c r="F96" s="397"/>
      <c r="G96" s="397"/>
      <c r="H96" s="397"/>
      <c r="I96" s="398"/>
      <c r="J96" s="421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3"/>
      <c r="X96" s="394"/>
      <c r="Y96" s="394"/>
      <c r="Z96" s="394"/>
      <c r="AA96" s="394"/>
      <c r="AB96" s="394"/>
      <c r="AC96" s="394"/>
      <c r="AD96" s="394"/>
      <c r="AE96" s="394"/>
      <c r="AF96" s="394"/>
      <c r="AG96" s="394"/>
      <c r="AH96" s="394"/>
      <c r="AI96" s="394"/>
      <c r="AJ96" s="394"/>
      <c r="AK96" s="394"/>
      <c r="AL96" s="394"/>
      <c r="AM96" s="388"/>
      <c r="AN96" s="394"/>
      <c r="AO96" s="388"/>
      <c r="AP96" s="388"/>
      <c r="AQ96" s="388"/>
      <c r="AR96" s="162"/>
      <c r="AS96" s="162"/>
      <c r="AT96" s="162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162"/>
      <c r="BF96" s="162"/>
      <c r="BG96" s="163"/>
    </row>
    <row r="97" spans="1:76" ht="15.75" customHeight="1">
      <c r="A97" s="161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3"/>
    </row>
    <row r="98" spans="1:76" s="287" customFormat="1" ht="270.75" customHeight="1">
      <c r="A98" s="281"/>
      <c r="B98" s="452" t="s">
        <v>764</v>
      </c>
      <c r="C98" s="453"/>
      <c r="D98" s="453"/>
      <c r="E98" s="453"/>
      <c r="F98" s="453"/>
      <c r="G98" s="453"/>
      <c r="H98" s="453"/>
      <c r="I98" s="454"/>
      <c r="J98" s="455" t="s">
        <v>797</v>
      </c>
      <c r="K98" s="456"/>
      <c r="L98" s="456"/>
      <c r="M98" s="456"/>
      <c r="N98" s="456"/>
      <c r="O98" s="456"/>
      <c r="P98" s="456"/>
      <c r="Q98" s="456"/>
      <c r="R98" s="456"/>
      <c r="S98" s="456"/>
      <c r="T98" s="456"/>
      <c r="U98" s="456"/>
      <c r="V98" s="456"/>
      <c r="W98" s="457"/>
      <c r="X98" s="439" t="s">
        <v>841</v>
      </c>
      <c r="Y98" s="439"/>
      <c r="Z98" s="439" t="s">
        <v>715</v>
      </c>
      <c r="AA98" s="439"/>
      <c r="AB98" s="439" t="s">
        <v>716</v>
      </c>
      <c r="AC98" s="439"/>
      <c r="AD98" s="439" t="s">
        <v>717</v>
      </c>
      <c r="AE98" s="439"/>
      <c r="AF98" s="439" t="s">
        <v>718</v>
      </c>
      <c r="AG98" s="439"/>
      <c r="AH98" s="439" t="s">
        <v>719</v>
      </c>
      <c r="AI98" s="439"/>
      <c r="AJ98" s="393" t="s">
        <v>720</v>
      </c>
      <c r="AK98" s="393"/>
      <c r="AL98" s="341" t="s">
        <v>724</v>
      </c>
      <c r="AM98" s="282" t="s">
        <v>721</v>
      </c>
      <c r="AN98" s="341" t="s">
        <v>795</v>
      </c>
      <c r="AO98" s="282" t="s">
        <v>725</v>
      </c>
      <c r="AP98" s="282" t="s">
        <v>783</v>
      </c>
      <c r="AQ98" s="282" t="s">
        <v>780</v>
      </c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5"/>
      <c r="BF98" s="285"/>
      <c r="BG98" s="286"/>
      <c r="BK98" s="263" t="s">
        <v>755</v>
      </c>
      <c r="BL98" s="263" t="s">
        <v>232</v>
      </c>
      <c r="BM98" s="263" t="s">
        <v>232</v>
      </c>
      <c r="BN98" s="263" t="s">
        <v>756</v>
      </c>
      <c r="BO98" s="263" t="s">
        <v>757</v>
      </c>
      <c r="BP98" s="263" t="s">
        <v>758</v>
      </c>
      <c r="BQ98" s="263" t="s">
        <v>759</v>
      </c>
      <c r="BR98" s="263" t="s">
        <v>724</v>
      </c>
      <c r="BS98" s="264" t="s">
        <v>761</v>
      </c>
      <c r="BT98" s="264" t="s">
        <v>721</v>
      </c>
      <c r="BU98" s="263" t="s">
        <v>760</v>
      </c>
      <c r="BV98" s="263" t="s">
        <v>762</v>
      </c>
      <c r="BW98" s="263" t="s">
        <v>762</v>
      </c>
      <c r="BX98" s="263" t="s">
        <v>798</v>
      </c>
    </row>
    <row r="99" spans="1:76" ht="24.95" customHeight="1">
      <c r="A99" s="161"/>
      <c r="B99" s="392">
        <v>1</v>
      </c>
      <c r="C99" s="395" t="s">
        <v>464</v>
      </c>
      <c r="D99" s="396"/>
      <c r="E99" s="396"/>
      <c r="F99" s="397"/>
      <c r="G99" s="397"/>
      <c r="H99" s="397"/>
      <c r="I99" s="398"/>
      <c r="J99" s="415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7"/>
      <c r="X99" s="394"/>
      <c r="Y99" s="394"/>
      <c r="Z99" s="394"/>
      <c r="AA99" s="394"/>
      <c r="AB99" s="394"/>
      <c r="AC99" s="394"/>
      <c r="AD99" s="394"/>
      <c r="AE99" s="394"/>
      <c r="AF99" s="394"/>
      <c r="AG99" s="394"/>
      <c r="AH99" s="394"/>
      <c r="AI99" s="394"/>
      <c r="AJ99" s="394"/>
      <c r="AK99" s="394"/>
      <c r="AL99" s="394"/>
      <c r="AM99" s="386" t="str">
        <f>IF(J99&lt;&gt;"",BT99,"")</f>
        <v/>
      </c>
      <c r="AN99" s="394"/>
      <c r="AO99" s="386" t="str">
        <f>BU99</f>
        <v/>
      </c>
      <c r="AP99" s="386" t="str">
        <f>BW99</f>
        <v/>
      </c>
      <c r="AQ99" s="386" t="str">
        <f>(IF(COUNTA(J99:S110)&lt;&gt;0,CONCATENATE(IF(AND(BV104&gt;=90,BV104&lt;=100),Datos!AR2,IF(AND(BV104&gt;=50,BV104&lt;=89),Datos!AR3,IF(BV104&lt;50,Datos!AR4,"")))," (",BV104,")",),""))</f>
        <v/>
      </c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162"/>
      <c r="BF99" s="162"/>
      <c r="BG99" s="163"/>
      <c r="BK99" s="261">
        <f>IF(X99=Datos!$AJ$2,10,0)</f>
        <v>0</v>
      </c>
      <c r="BL99" s="261">
        <f>IF(Z99=Datos!$AK$2,10,0)</f>
        <v>0</v>
      </c>
      <c r="BM99" s="261">
        <f>IF(AB99=Datos!$AL$2,10,0)</f>
        <v>0</v>
      </c>
      <c r="BN99" s="261">
        <f>IF(AD99=Datos!AM$2,15,0)</f>
        <v>0</v>
      </c>
      <c r="BO99" s="265">
        <f>IF($AF99=Datos!$AN$2,15,IF($AF99=Datos!$AN$3,10,0))</f>
        <v>0</v>
      </c>
      <c r="BP99" s="261">
        <f>IF(AH99=Datos!AO$2,15,0)</f>
        <v>0</v>
      </c>
      <c r="BQ99" s="261">
        <f>IF(AJ99=Datos!$AP$2,15,0)</f>
        <v>0</v>
      </c>
      <c r="BR99" s="265">
        <f>IF($AL99=Datos!$AQ$2,10,IF($AL99=Datos!$AQ$3,5,0))</f>
        <v>0</v>
      </c>
      <c r="BS99" s="261">
        <f>SUM(BK99:BR99)</f>
        <v>0</v>
      </c>
      <c r="BT99" s="261" t="str">
        <f>IF(J99&lt;&gt;"",IF(BS99&gt;=90,Datos!AR$2,IF(AND(BS99&gt;=80,BS99&lt;=89),Datos!AR$3,Datos!AR$4)),"")</f>
        <v/>
      </c>
      <c r="BU99" s="261" t="str">
        <f>IF(AN99&lt;&gt;"",VLOOKUP(AN99,Datos!AV:AW,2,0),"")</f>
        <v/>
      </c>
      <c r="BV99" s="301" t="str">
        <f>IF(AND(BU99&lt;&gt;"",BT99&lt;&gt;""),INDEX($BN$91:$BQ$94,MATCH(BT99,$BN$91:$BN$94,0),MATCH(BU99,$BN$91:$BQ$91,0)),"")</f>
        <v/>
      </c>
      <c r="BW99" s="169" t="str">
        <f>IF(BV99=100,"Fuerte",IF(BV99=50,"Moderado",IF(BV99=0,"Débil","")))</f>
        <v/>
      </c>
      <c r="BX99" s="383" t="str">
        <f>IF(COUNTA(J99:S110)&lt;&gt;0,IF(AND(BV104&gt;=90,BV104&lt;=100),Datos!AR2,IF(AND(BV104&gt;49,BV104&lt;90),Datos!AR3,IF(BV104&lt;50,Datos!AR4,""))),"sin controles")</f>
        <v>sin controles</v>
      </c>
    </row>
    <row r="100" spans="1:76" ht="24.95" customHeight="1">
      <c r="A100" s="161"/>
      <c r="B100" s="392"/>
      <c r="C100" s="395" t="s">
        <v>465</v>
      </c>
      <c r="D100" s="396"/>
      <c r="E100" s="396"/>
      <c r="F100" s="397"/>
      <c r="G100" s="397"/>
      <c r="H100" s="397"/>
      <c r="I100" s="398"/>
      <c r="J100" s="418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20"/>
      <c r="X100" s="394"/>
      <c r="Y100" s="394"/>
      <c r="Z100" s="394"/>
      <c r="AA100" s="394"/>
      <c r="AB100" s="394"/>
      <c r="AC100" s="394"/>
      <c r="AD100" s="394"/>
      <c r="AE100" s="394"/>
      <c r="AF100" s="394"/>
      <c r="AG100" s="394"/>
      <c r="AH100" s="394"/>
      <c r="AI100" s="394"/>
      <c r="AJ100" s="394"/>
      <c r="AK100" s="394"/>
      <c r="AL100" s="394"/>
      <c r="AM100" s="387"/>
      <c r="AN100" s="394"/>
      <c r="AO100" s="387"/>
      <c r="AP100" s="387"/>
      <c r="AQ100" s="387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162"/>
      <c r="BF100" s="162"/>
      <c r="BG100" s="163"/>
      <c r="BK100" s="261">
        <f>IF(X102=Datos!$AJ$2,10,0)</f>
        <v>0</v>
      </c>
      <c r="BL100" s="169">
        <f>IF(Z102=Datos!$AK$2,10,0)</f>
        <v>0</v>
      </c>
      <c r="BM100" s="169">
        <f>IF(AB102=Datos!$AL$2,10,0)</f>
        <v>0</v>
      </c>
      <c r="BN100" s="169">
        <f>IF(AD102=Datos!AM$2,15,0)</f>
        <v>0</v>
      </c>
      <c r="BO100" s="265">
        <f>IF($AF102=Datos!$AN$2,15,IF($AF102=Datos!$AN$3,10,0))</f>
        <v>0</v>
      </c>
      <c r="BP100" s="169">
        <f>IF(AH102=Datos!AO$2,15,0)</f>
        <v>0</v>
      </c>
      <c r="BQ100" s="169">
        <f>IF(AJ102=Datos!$AP$2,15,0)</f>
        <v>0</v>
      </c>
      <c r="BR100" s="265">
        <f>IF($AL102=Datos!$AQ$2,10,IF($AL102=Datos!$AQ$3,5,0))</f>
        <v>0</v>
      </c>
      <c r="BS100" s="261">
        <f>SUM(BK100:BR100)</f>
        <v>0</v>
      </c>
      <c r="BT100" s="261" t="str">
        <f>IF(J102&lt;&gt;"",IF(BS100&gt;=90,Datos!AR$2,IF(AND(BS100&gt;=80,BS100&lt;=89),Datos!AR$3,Datos!AR$4)),"")</f>
        <v/>
      </c>
      <c r="BU100" s="261" t="str">
        <f>IF(AN102&lt;&gt;"",VLOOKUP(AN102,Datos!AV:AW,2,0),"")</f>
        <v/>
      </c>
      <c r="BV100" s="301" t="str">
        <f>IF(AND(BU100&lt;&gt;"",BT100&lt;&gt;""),INDEX($BN$91:$BQ$94,MATCH(BT100,$BN$91:$BN$94,0),MATCH(BU100,$BN$91:$BQ$91,0)),"")</f>
        <v/>
      </c>
      <c r="BW100" s="169" t="str">
        <f t="shared" ref="BW100:BW102" si="2">IF(BV100=100,"Fuerte",IF(BV100=50,"Moderado",IF(BV100=0,"Débil","")))</f>
        <v/>
      </c>
      <c r="BX100" s="384"/>
    </row>
    <row r="101" spans="1:76" ht="24.95" customHeight="1">
      <c r="A101" s="161"/>
      <c r="B101" s="392"/>
      <c r="C101" s="395" t="s">
        <v>466</v>
      </c>
      <c r="D101" s="396"/>
      <c r="E101" s="396"/>
      <c r="F101" s="397"/>
      <c r="G101" s="397"/>
      <c r="H101" s="397"/>
      <c r="I101" s="398"/>
      <c r="J101" s="421"/>
      <c r="K101" s="422"/>
      <c r="L101" s="422"/>
      <c r="M101" s="422"/>
      <c r="N101" s="422"/>
      <c r="O101" s="422"/>
      <c r="P101" s="422"/>
      <c r="Q101" s="422"/>
      <c r="R101" s="422"/>
      <c r="S101" s="422"/>
      <c r="T101" s="422"/>
      <c r="U101" s="422"/>
      <c r="V101" s="422"/>
      <c r="W101" s="423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  <c r="AM101" s="388"/>
      <c r="AN101" s="394"/>
      <c r="AO101" s="388"/>
      <c r="AP101" s="388"/>
      <c r="AQ101" s="387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162"/>
      <c r="BF101" s="162"/>
      <c r="BG101" s="163"/>
      <c r="BK101" s="261">
        <f>IF(X105=Datos!$AJ$2,10,0)</f>
        <v>0</v>
      </c>
      <c r="BL101" s="169">
        <f>IF(Z105=Datos!$AK$2,10,0)</f>
        <v>0</v>
      </c>
      <c r="BM101" s="169">
        <f>IF(AB105=Datos!$AL$2,10,0)</f>
        <v>0</v>
      </c>
      <c r="BN101" s="169">
        <f>IF(AD105=Datos!AM$2,15,0)</f>
        <v>0</v>
      </c>
      <c r="BO101" s="265">
        <f>IF($AF105=Datos!$AN$2,15,IF($AF105=Datos!$AN$3,10,0))</f>
        <v>0</v>
      </c>
      <c r="BP101" s="169">
        <f>IF(AH105=Datos!AO$2,15,0)</f>
        <v>0</v>
      </c>
      <c r="BQ101" s="169">
        <f>IF(AJ105=Datos!$AP$2,15,0)</f>
        <v>0</v>
      </c>
      <c r="BR101" s="265">
        <f>IF($AL105=Datos!$AQ$2,10,IF($AL105=Datos!$AQ$3,5,0))</f>
        <v>0</v>
      </c>
      <c r="BS101" s="261">
        <f>SUM(BK101:BR101)</f>
        <v>0</v>
      </c>
      <c r="BT101" s="261" t="str">
        <f>IF(J105&lt;&gt;"",IF(BS101&gt;=90,Datos!AR$2,IF(AND(BS101&gt;=80,BS101&lt;=89),Datos!AR$3,Datos!AR$4)),"")</f>
        <v/>
      </c>
      <c r="BU101" s="261" t="str">
        <f>IF(AN105&lt;&gt;"",VLOOKUP(AN105,Datos!AV:AW,2,0),"")</f>
        <v/>
      </c>
      <c r="BV101" s="301" t="str">
        <f t="shared" ref="BV101:BV102" si="3">IF(AND(BU101&lt;&gt;"",BT101&lt;&gt;""),INDEX($BN$91:$BQ$94,MATCH(BT101,$BN$91:$BN$94,0),MATCH(BU101,$BN$91:$BQ$91,0)),"")</f>
        <v/>
      </c>
      <c r="BW101" s="169" t="str">
        <f t="shared" si="2"/>
        <v/>
      </c>
      <c r="BX101" s="384"/>
    </row>
    <row r="102" spans="1:76" ht="24.95" customHeight="1">
      <c r="A102" s="161"/>
      <c r="B102" s="392">
        <v>2</v>
      </c>
      <c r="C102" s="395" t="s">
        <v>464</v>
      </c>
      <c r="D102" s="396"/>
      <c r="E102" s="396"/>
      <c r="F102" s="397"/>
      <c r="G102" s="397"/>
      <c r="H102" s="397"/>
      <c r="I102" s="398"/>
      <c r="J102" s="415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7"/>
      <c r="X102" s="394"/>
      <c r="Y102" s="394"/>
      <c r="Z102" s="394"/>
      <c r="AA102" s="394"/>
      <c r="AB102" s="394"/>
      <c r="AC102" s="394"/>
      <c r="AD102" s="394"/>
      <c r="AE102" s="394"/>
      <c r="AF102" s="394"/>
      <c r="AG102" s="394"/>
      <c r="AH102" s="394"/>
      <c r="AI102" s="394"/>
      <c r="AJ102" s="394"/>
      <c r="AK102" s="394"/>
      <c r="AL102" s="394"/>
      <c r="AM102" s="386" t="str">
        <f>IF(J102&lt;&gt;"",BT100,"")</f>
        <v/>
      </c>
      <c r="AN102" s="394"/>
      <c r="AO102" s="386" t="str">
        <f>BU100</f>
        <v/>
      </c>
      <c r="AP102" s="386" t="str">
        <f>BW100</f>
        <v/>
      </c>
      <c r="AQ102" s="387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162"/>
      <c r="BF102" s="162"/>
      <c r="BG102" s="163"/>
      <c r="BK102" s="261">
        <f>IF(X108=Datos!$AJ$2,10,0)</f>
        <v>0</v>
      </c>
      <c r="BL102" s="169">
        <f>IF(Z108=Datos!$AK$2,10,0)</f>
        <v>0</v>
      </c>
      <c r="BM102" s="169">
        <f>IF(AB108=Datos!$AL$2,10,0)</f>
        <v>0</v>
      </c>
      <c r="BN102" s="169">
        <f>IF(AD108=Datos!AM$2,15,0)</f>
        <v>0</v>
      </c>
      <c r="BO102" s="265">
        <f>IF($AF108=Datos!$AN$2,15,IF($AF108=Datos!$AN$3,10,0))</f>
        <v>0</v>
      </c>
      <c r="BP102" s="169">
        <f>IF(AH108=Datos!AO$2,15,0)</f>
        <v>0</v>
      </c>
      <c r="BQ102" s="169">
        <f>IF(AJ108=Datos!$AP$2,15,0)</f>
        <v>0</v>
      </c>
      <c r="BR102" s="265">
        <f>IF($AL108=Datos!$AQ$2,10,IF($AL108=Datos!$AQ$3,5,0))</f>
        <v>0</v>
      </c>
      <c r="BS102" s="261">
        <f>SUM(BK102:BR102)</f>
        <v>0</v>
      </c>
      <c r="BT102" s="261" t="str">
        <f>IF(J108&lt;&gt;"",IF(BS102&gt;=90,Datos!AR$2,IF(AND(BS102&gt;=80,BS102&lt;=89),Datos!AR$3,Datos!AR$4)),"")</f>
        <v/>
      </c>
      <c r="BU102" s="261" t="str">
        <f>IF(AN108&lt;&gt;"",VLOOKUP(AN108,Datos!AV:AW,2,0),"")</f>
        <v/>
      </c>
      <c r="BV102" s="301" t="str">
        <f t="shared" si="3"/>
        <v/>
      </c>
      <c r="BW102" s="169" t="str">
        <f t="shared" si="2"/>
        <v/>
      </c>
      <c r="BX102" s="384"/>
    </row>
    <row r="103" spans="1:76" ht="24.95" customHeight="1">
      <c r="A103" s="161"/>
      <c r="B103" s="392"/>
      <c r="C103" s="395" t="s">
        <v>465</v>
      </c>
      <c r="D103" s="396"/>
      <c r="E103" s="396"/>
      <c r="F103" s="397"/>
      <c r="G103" s="397"/>
      <c r="H103" s="397"/>
      <c r="I103" s="398"/>
      <c r="J103" s="418"/>
      <c r="K103" s="419"/>
      <c r="L103" s="419"/>
      <c r="M103" s="419"/>
      <c r="N103" s="419"/>
      <c r="O103" s="419"/>
      <c r="P103" s="419"/>
      <c r="Q103" s="419"/>
      <c r="R103" s="419"/>
      <c r="S103" s="419"/>
      <c r="T103" s="419"/>
      <c r="U103" s="419"/>
      <c r="V103" s="419"/>
      <c r="W103" s="420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87"/>
      <c r="AN103" s="394"/>
      <c r="AO103" s="387"/>
      <c r="AP103" s="387"/>
      <c r="AQ103" s="387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162"/>
      <c r="BF103" s="162"/>
      <c r="BG103" s="163"/>
      <c r="BK103" s="169"/>
      <c r="BL103" s="169"/>
      <c r="BM103" s="169"/>
      <c r="BN103" s="169"/>
      <c r="BO103" s="266"/>
      <c r="BP103" s="169"/>
      <c r="BQ103" s="169"/>
      <c r="BR103" s="169"/>
      <c r="BS103" s="169"/>
      <c r="BT103" s="169"/>
      <c r="BU103" s="169"/>
      <c r="BV103" s="169"/>
      <c r="BW103" s="169"/>
      <c r="BX103" s="385"/>
    </row>
    <row r="104" spans="1:76" ht="24.95" customHeight="1">
      <c r="A104" s="161"/>
      <c r="B104" s="392"/>
      <c r="C104" s="395" t="s">
        <v>466</v>
      </c>
      <c r="D104" s="396"/>
      <c r="E104" s="396"/>
      <c r="F104" s="397"/>
      <c r="G104" s="397"/>
      <c r="H104" s="397"/>
      <c r="I104" s="398"/>
      <c r="J104" s="421"/>
      <c r="K104" s="422"/>
      <c r="L104" s="422"/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3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4"/>
      <c r="AK104" s="394"/>
      <c r="AL104" s="394"/>
      <c r="AM104" s="388"/>
      <c r="AN104" s="394"/>
      <c r="AO104" s="388"/>
      <c r="AP104" s="388"/>
      <c r="AQ104" s="387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162"/>
      <c r="BF104" s="162"/>
      <c r="BG104" s="163"/>
      <c r="BU104" s="169" t="s">
        <v>84</v>
      </c>
      <c r="BV104" s="169">
        <f>ROUND(IF(COUNTA(J99:S110)=0,0,SUM(BV99:BV102)/(COUNTA(J99:S110))),1)</f>
        <v>0</v>
      </c>
    </row>
    <row r="105" spans="1:76" ht="24.95" customHeight="1">
      <c r="A105" s="161"/>
      <c r="B105" s="392">
        <v>3</v>
      </c>
      <c r="C105" s="395" t="s">
        <v>464</v>
      </c>
      <c r="D105" s="396"/>
      <c r="E105" s="396"/>
      <c r="F105" s="397"/>
      <c r="G105" s="397"/>
      <c r="H105" s="397"/>
      <c r="I105" s="398"/>
      <c r="J105" s="415"/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7"/>
      <c r="X105" s="394"/>
      <c r="Y105" s="394"/>
      <c r="Z105" s="394"/>
      <c r="AA105" s="394"/>
      <c r="AB105" s="394"/>
      <c r="AC105" s="394"/>
      <c r="AD105" s="394"/>
      <c r="AE105" s="394"/>
      <c r="AF105" s="394"/>
      <c r="AG105" s="394"/>
      <c r="AH105" s="394"/>
      <c r="AI105" s="394"/>
      <c r="AJ105" s="394"/>
      <c r="AK105" s="394"/>
      <c r="AL105" s="394"/>
      <c r="AM105" s="386" t="str">
        <f>IF(J105&lt;&gt;"",BT101,"")</f>
        <v/>
      </c>
      <c r="AN105" s="394"/>
      <c r="AO105" s="386" t="str">
        <f>BU101</f>
        <v/>
      </c>
      <c r="AP105" s="386" t="str">
        <f>BW101</f>
        <v/>
      </c>
      <c r="AQ105" s="387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162"/>
      <c r="BF105" s="162"/>
      <c r="BG105" s="163"/>
      <c r="BN105" s="169"/>
      <c r="BO105" s="267" t="s">
        <v>722</v>
      </c>
      <c r="BP105" s="267" t="s">
        <v>723</v>
      </c>
      <c r="BQ105" s="267" t="s">
        <v>745</v>
      </c>
      <c r="BR105" s="13"/>
    </row>
    <row r="106" spans="1:76" ht="24.95" customHeight="1">
      <c r="A106" s="161"/>
      <c r="B106" s="392"/>
      <c r="C106" s="395" t="s">
        <v>465</v>
      </c>
      <c r="D106" s="396"/>
      <c r="E106" s="396"/>
      <c r="F106" s="397"/>
      <c r="G106" s="397"/>
      <c r="H106" s="397"/>
      <c r="I106" s="398"/>
      <c r="J106" s="418"/>
      <c r="K106" s="419"/>
      <c r="L106" s="419"/>
      <c r="M106" s="419"/>
      <c r="N106" s="419"/>
      <c r="O106" s="419"/>
      <c r="P106" s="419"/>
      <c r="Q106" s="419"/>
      <c r="R106" s="419"/>
      <c r="S106" s="419"/>
      <c r="T106" s="419"/>
      <c r="U106" s="419"/>
      <c r="V106" s="419"/>
      <c r="W106" s="420"/>
      <c r="X106" s="394"/>
      <c r="Y106" s="394"/>
      <c r="Z106" s="394"/>
      <c r="AA106" s="394"/>
      <c r="AB106" s="394"/>
      <c r="AC106" s="394"/>
      <c r="AD106" s="394"/>
      <c r="AE106" s="394"/>
      <c r="AF106" s="394"/>
      <c r="AG106" s="394"/>
      <c r="AH106" s="394"/>
      <c r="AI106" s="394"/>
      <c r="AJ106" s="394"/>
      <c r="AK106" s="394"/>
      <c r="AL106" s="394"/>
      <c r="AM106" s="387"/>
      <c r="AN106" s="394"/>
      <c r="AO106" s="387"/>
      <c r="AP106" s="387"/>
      <c r="AQ106" s="387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162"/>
      <c r="BF106" s="162"/>
      <c r="BG106" s="163"/>
      <c r="BN106" s="267" t="s">
        <v>722</v>
      </c>
      <c r="BO106" s="169">
        <v>100</v>
      </c>
      <c r="BP106" s="169">
        <v>50</v>
      </c>
      <c r="BQ106" s="169">
        <v>0</v>
      </c>
      <c r="BR106" s="162"/>
    </row>
    <row r="107" spans="1:76" ht="24.95" customHeight="1">
      <c r="A107" s="161"/>
      <c r="B107" s="392"/>
      <c r="C107" s="395" t="s">
        <v>466</v>
      </c>
      <c r="D107" s="396"/>
      <c r="E107" s="396"/>
      <c r="F107" s="397"/>
      <c r="G107" s="397"/>
      <c r="H107" s="397"/>
      <c r="I107" s="398"/>
      <c r="J107" s="421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3"/>
      <c r="X107" s="394"/>
      <c r="Y107" s="394"/>
      <c r="Z107" s="394"/>
      <c r="AA107" s="394"/>
      <c r="AB107" s="394"/>
      <c r="AC107" s="394"/>
      <c r="AD107" s="394"/>
      <c r="AE107" s="394"/>
      <c r="AF107" s="394"/>
      <c r="AG107" s="394"/>
      <c r="AH107" s="394"/>
      <c r="AI107" s="394"/>
      <c r="AJ107" s="394"/>
      <c r="AK107" s="394"/>
      <c r="AL107" s="394"/>
      <c r="AM107" s="388"/>
      <c r="AN107" s="394"/>
      <c r="AO107" s="388"/>
      <c r="AP107" s="388"/>
      <c r="AQ107" s="387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162"/>
      <c r="BF107" s="162"/>
      <c r="BG107" s="163"/>
      <c r="BN107" s="267" t="s">
        <v>723</v>
      </c>
      <c r="BO107" s="169">
        <v>50</v>
      </c>
      <c r="BP107" s="169">
        <v>50</v>
      </c>
      <c r="BQ107" s="169">
        <v>0</v>
      </c>
      <c r="BR107" s="162"/>
    </row>
    <row r="108" spans="1:76" ht="24.95" customHeight="1">
      <c r="A108" s="161"/>
      <c r="B108" s="392">
        <v>4</v>
      </c>
      <c r="C108" s="395" t="s">
        <v>464</v>
      </c>
      <c r="D108" s="396"/>
      <c r="E108" s="396"/>
      <c r="F108" s="397"/>
      <c r="G108" s="397"/>
      <c r="H108" s="397"/>
      <c r="I108" s="398"/>
      <c r="J108" s="415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7"/>
      <c r="X108" s="394"/>
      <c r="Y108" s="394"/>
      <c r="Z108" s="394"/>
      <c r="AA108" s="394"/>
      <c r="AB108" s="394"/>
      <c r="AC108" s="394"/>
      <c r="AD108" s="394"/>
      <c r="AE108" s="394"/>
      <c r="AF108" s="394"/>
      <c r="AG108" s="394"/>
      <c r="AH108" s="394"/>
      <c r="AI108" s="394"/>
      <c r="AJ108" s="394"/>
      <c r="AK108" s="394"/>
      <c r="AL108" s="394"/>
      <c r="AM108" s="386" t="str">
        <f>IF(J108&lt;&gt;"",BT102,"")</f>
        <v/>
      </c>
      <c r="AN108" s="394"/>
      <c r="AO108" s="386" t="str">
        <f>BU102</f>
        <v/>
      </c>
      <c r="AP108" s="386" t="str">
        <f>BW102</f>
        <v/>
      </c>
      <c r="AQ108" s="387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162"/>
      <c r="BF108" s="162"/>
      <c r="BG108" s="163"/>
      <c r="BN108" s="267" t="s">
        <v>745</v>
      </c>
      <c r="BO108" s="169">
        <v>0</v>
      </c>
      <c r="BP108" s="169">
        <v>0</v>
      </c>
      <c r="BQ108" s="169">
        <v>0</v>
      </c>
      <c r="BR108" s="162"/>
    </row>
    <row r="109" spans="1:76" ht="24.95" customHeight="1">
      <c r="A109" s="161"/>
      <c r="B109" s="392"/>
      <c r="C109" s="395" t="s">
        <v>465</v>
      </c>
      <c r="D109" s="396"/>
      <c r="E109" s="396"/>
      <c r="F109" s="397"/>
      <c r="G109" s="397"/>
      <c r="H109" s="397"/>
      <c r="I109" s="398"/>
      <c r="J109" s="418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20"/>
      <c r="X109" s="394"/>
      <c r="Y109" s="394"/>
      <c r="Z109" s="394"/>
      <c r="AA109" s="394"/>
      <c r="AB109" s="394"/>
      <c r="AC109" s="394"/>
      <c r="AD109" s="394"/>
      <c r="AE109" s="394"/>
      <c r="AF109" s="394"/>
      <c r="AG109" s="394"/>
      <c r="AH109" s="394"/>
      <c r="AI109" s="394"/>
      <c r="AJ109" s="394"/>
      <c r="AK109" s="394"/>
      <c r="AL109" s="394"/>
      <c r="AM109" s="387"/>
      <c r="AN109" s="394"/>
      <c r="AO109" s="387"/>
      <c r="AP109" s="387"/>
      <c r="AQ109" s="387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162"/>
      <c r="BF109" s="162"/>
      <c r="BG109" s="163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</row>
    <row r="110" spans="1:76" ht="24.95" customHeight="1">
      <c r="A110" s="161"/>
      <c r="B110" s="392"/>
      <c r="C110" s="395" t="s">
        <v>466</v>
      </c>
      <c r="D110" s="396"/>
      <c r="E110" s="396"/>
      <c r="F110" s="397"/>
      <c r="G110" s="397"/>
      <c r="H110" s="397"/>
      <c r="I110" s="398"/>
      <c r="J110" s="421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3"/>
      <c r="X110" s="394"/>
      <c r="Y110" s="394"/>
      <c r="Z110" s="394"/>
      <c r="AA110" s="394"/>
      <c r="AB110" s="394"/>
      <c r="AC110" s="394"/>
      <c r="AD110" s="394"/>
      <c r="AE110" s="394"/>
      <c r="AF110" s="394"/>
      <c r="AG110" s="394"/>
      <c r="AH110" s="394"/>
      <c r="AI110" s="394"/>
      <c r="AJ110" s="394"/>
      <c r="AK110" s="394"/>
      <c r="AL110" s="394"/>
      <c r="AM110" s="388"/>
      <c r="AN110" s="394"/>
      <c r="AO110" s="388"/>
      <c r="AP110" s="388"/>
      <c r="AQ110" s="388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162"/>
      <c r="BF110" s="162"/>
      <c r="BG110" s="163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</row>
    <row r="111" spans="1:76" s="192" customFormat="1" ht="14.45" customHeight="1">
      <c r="A111" s="166"/>
      <c r="B111" s="164"/>
      <c r="C111" s="164"/>
      <c r="D111" s="176"/>
      <c r="E111" s="176"/>
      <c r="F111" s="176"/>
      <c r="G111" s="176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1"/>
      <c r="U111" s="191"/>
      <c r="V111" s="191"/>
      <c r="W111" s="191"/>
      <c r="X111" s="176"/>
      <c r="Y111" s="176"/>
      <c r="Z111" s="176"/>
      <c r="AA111" s="176"/>
      <c r="AB111" s="176"/>
      <c r="AC111" s="176"/>
      <c r="AD111" s="191"/>
      <c r="AE111" s="191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64"/>
      <c r="BF111" s="164"/>
      <c r="BG111" s="165"/>
      <c r="BK111" s="164"/>
      <c r="BL111" s="164"/>
      <c r="BM111" s="164"/>
      <c r="BN111" s="164"/>
      <c r="BO111" s="164"/>
      <c r="BP111" s="164"/>
      <c r="BQ111" s="164"/>
      <c r="BR111" s="164"/>
      <c r="BS111" s="164"/>
      <c r="BT111" s="164"/>
      <c r="BU111" s="164"/>
      <c r="BV111" s="164"/>
      <c r="BW111" s="164"/>
    </row>
    <row r="112" spans="1:76" s="192" customFormat="1" ht="12.75" customHeight="1">
      <c r="A112" s="166"/>
      <c r="B112" s="164"/>
      <c r="C112" s="164"/>
      <c r="D112" s="176"/>
      <c r="E112" s="176"/>
      <c r="F112" s="176"/>
      <c r="G112" s="176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1"/>
      <c r="U112" s="191"/>
      <c r="V112" s="191"/>
      <c r="W112" s="191"/>
      <c r="X112" s="176"/>
      <c r="Y112" s="176"/>
      <c r="Z112" s="176"/>
      <c r="AA112" s="176"/>
      <c r="AB112" s="176"/>
      <c r="AC112" s="176"/>
      <c r="AD112" s="191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64"/>
      <c r="BF112" s="164"/>
      <c r="BG112" s="165"/>
      <c r="BK112" s="164"/>
      <c r="BL112" s="164"/>
      <c r="BM112" s="164"/>
      <c r="BN112" s="292"/>
      <c r="BO112" s="164"/>
      <c r="BP112" s="164"/>
      <c r="BQ112" s="164"/>
      <c r="BR112" s="164"/>
      <c r="BS112" s="164"/>
      <c r="BT112" s="164"/>
      <c r="BU112" s="164"/>
      <c r="BV112" s="164"/>
      <c r="BW112" s="164"/>
    </row>
    <row r="113" spans="1:79" s="192" customFormat="1" ht="51.75" customHeight="1">
      <c r="A113" s="166"/>
      <c r="B113" s="164"/>
      <c r="C113" s="164"/>
      <c r="D113" s="176"/>
      <c r="E113" s="176"/>
      <c r="F113" s="176"/>
      <c r="G113" s="176"/>
      <c r="P113" s="514" t="s">
        <v>781</v>
      </c>
      <c r="Q113" s="514"/>
      <c r="R113" s="514"/>
      <c r="S113" s="514"/>
      <c r="T113" s="514"/>
      <c r="U113" s="514"/>
      <c r="V113" s="514"/>
      <c r="W113" s="514"/>
      <c r="X113" s="514"/>
      <c r="Y113" s="514"/>
      <c r="Z113" s="514"/>
      <c r="AA113" s="514"/>
      <c r="AB113" s="514"/>
      <c r="AC113" s="514" t="s">
        <v>782</v>
      </c>
      <c r="AD113" s="514"/>
      <c r="AE113" s="514"/>
      <c r="AF113" s="514"/>
      <c r="AG113" s="514"/>
      <c r="AH113" s="514"/>
      <c r="AI113" s="514"/>
      <c r="AJ113" s="514"/>
      <c r="AK113" s="514"/>
      <c r="AL113" s="514"/>
      <c r="AM113" s="514"/>
      <c r="AN113" s="514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64"/>
      <c r="BF113" s="164"/>
      <c r="BG113" s="165"/>
      <c r="BK113" s="164"/>
      <c r="BL113" s="164"/>
      <c r="BM113" s="164"/>
      <c r="BN113" s="292"/>
      <c r="BO113" s="292"/>
      <c r="BP113" s="292"/>
      <c r="BQ113" s="292"/>
      <c r="BR113" s="292"/>
      <c r="BS113" s="306"/>
      <c r="BT113" s="164"/>
      <c r="BU113" s="164"/>
      <c r="BV113" s="164"/>
      <c r="BW113" s="164"/>
    </row>
    <row r="114" spans="1:79" s="192" customFormat="1" ht="38.25" customHeight="1">
      <c r="A114" s="166"/>
      <c r="B114" s="164"/>
      <c r="C114" s="164"/>
      <c r="D114" s="176"/>
      <c r="E114" s="176"/>
      <c r="F114" s="176"/>
      <c r="G114" s="176"/>
      <c r="P114" s="513" t="str">
        <f>IF(AQ85="","No se identifican controles preventivos",AQ85)</f>
        <v>No se identifican controles preventivos</v>
      </c>
      <c r="Q114" s="513"/>
      <c r="R114" s="513"/>
      <c r="S114" s="513"/>
      <c r="T114" s="513"/>
      <c r="U114" s="513"/>
      <c r="V114" s="513"/>
      <c r="W114" s="513"/>
      <c r="X114" s="513"/>
      <c r="Y114" s="513"/>
      <c r="Z114" s="513"/>
      <c r="AA114" s="513"/>
      <c r="AB114" s="513"/>
      <c r="AC114" s="513" t="str">
        <f>IF(AQ99="","No se identifican controles detectivos",AQ99)</f>
        <v>No se identifican controles detectivos</v>
      </c>
      <c r="AD114" s="513"/>
      <c r="AE114" s="513"/>
      <c r="AF114" s="513"/>
      <c r="AG114" s="513"/>
      <c r="AH114" s="513"/>
      <c r="AI114" s="513"/>
      <c r="AJ114" s="513"/>
      <c r="AK114" s="513"/>
      <c r="AL114" s="513"/>
      <c r="AM114" s="513"/>
      <c r="AN114" s="513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64"/>
      <c r="BF114" s="164"/>
      <c r="BG114" s="165"/>
      <c r="BK114" s="164"/>
      <c r="BL114" s="164"/>
      <c r="BM114" s="164"/>
      <c r="BP114" s="307"/>
      <c r="BQ114" s="307"/>
      <c r="BR114" s="307"/>
      <c r="BS114" s="308"/>
      <c r="BT114" s="164"/>
      <c r="BU114" s="164"/>
      <c r="BV114" s="164"/>
      <c r="BW114" s="164"/>
    </row>
    <row r="115" spans="1:79" s="192" customFormat="1" ht="30.75" customHeight="1">
      <c r="A115" s="166"/>
      <c r="B115" s="164"/>
      <c r="C115" s="164"/>
      <c r="D115" s="176"/>
      <c r="E115" s="176"/>
      <c r="F115" s="176"/>
      <c r="G115" s="176"/>
      <c r="BK115" s="164"/>
      <c r="BL115" s="164"/>
      <c r="BM115" s="164"/>
      <c r="BP115" s="164"/>
      <c r="BQ115" s="164"/>
      <c r="BR115" s="164"/>
      <c r="BS115" s="164"/>
      <c r="BT115" s="164"/>
      <c r="BU115" s="164"/>
      <c r="BV115" s="164"/>
      <c r="BW115" s="164"/>
    </row>
    <row r="116" spans="1:79" ht="15.75" thickBot="1">
      <c r="A116" s="186"/>
      <c r="B116" s="187"/>
      <c r="C116" s="187"/>
      <c r="D116" s="187"/>
      <c r="E116" s="187"/>
      <c r="F116" s="187"/>
      <c r="G116" s="187"/>
      <c r="BM116" s="162"/>
      <c r="BN116" s="162"/>
      <c r="BO116" s="441"/>
      <c r="BP116" s="441"/>
      <c r="BQ116" s="441"/>
      <c r="BR116" s="345"/>
      <c r="BS116" s="162"/>
      <c r="BT116" s="162"/>
      <c r="BU116" s="162"/>
      <c r="BV116" s="162"/>
      <c r="BW116" s="162"/>
    </row>
    <row r="117" spans="1:79" ht="32.450000000000003" customHeight="1" thickBot="1">
      <c r="A117" s="389" t="s">
        <v>460</v>
      </c>
      <c r="B117" s="390"/>
      <c r="C117" s="390"/>
      <c r="D117" s="390"/>
      <c r="E117" s="390"/>
      <c r="F117" s="390"/>
      <c r="G117" s="390"/>
      <c r="H117" s="390"/>
      <c r="I117" s="390"/>
      <c r="J117" s="390"/>
      <c r="K117" s="390"/>
      <c r="L117" s="390"/>
      <c r="M117" s="390"/>
      <c r="N117" s="390"/>
      <c r="O117" s="390"/>
      <c r="P117" s="390"/>
      <c r="Q117" s="390"/>
      <c r="R117" s="390"/>
      <c r="S117" s="390"/>
      <c r="T117" s="390"/>
      <c r="U117" s="390"/>
      <c r="V117" s="390"/>
      <c r="W117" s="390"/>
      <c r="X117" s="390"/>
      <c r="Y117" s="390"/>
      <c r="Z117" s="390"/>
      <c r="AA117" s="390"/>
      <c r="AB117" s="390"/>
      <c r="AC117" s="390"/>
      <c r="AD117" s="390"/>
      <c r="AE117" s="390"/>
      <c r="AF117" s="390"/>
      <c r="AG117" s="390"/>
      <c r="AH117" s="390"/>
      <c r="AI117" s="390"/>
      <c r="AJ117" s="390"/>
      <c r="AK117" s="390"/>
      <c r="AL117" s="390"/>
      <c r="AM117" s="390"/>
      <c r="AN117" s="390"/>
      <c r="AO117" s="390"/>
      <c r="AP117" s="390"/>
      <c r="AQ117" s="390"/>
      <c r="AR117" s="390"/>
      <c r="AS117" s="390"/>
      <c r="AT117" s="390"/>
      <c r="AU117" s="390"/>
      <c r="AV117" s="390"/>
      <c r="AW117" s="390"/>
      <c r="AX117" s="390"/>
      <c r="AY117" s="390"/>
      <c r="AZ117" s="390"/>
      <c r="BA117" s="390"/>
      <c r="BB117" s="390"/>
      <c r="BC117" s="390"/>
      <c r="BD117" s="390"/>
      <c r="BE117" s="390"/>
      <c r="BF117" s="390"/>
      <c r="BG117" s="391"/>
      <c r="BM117" s="162"/>
      <c r="BN117" s="162"/>
      <c r="BO117" s="13"/>
      <c r="BP117" s="13"/>
      <c r="BQ117" s="13"/>
      <c r="BR117" s="13"/>
      <c r="BS117" s="346"/>
      <c r="BT117" s="162"/>
      <c r="BU117" s="162"/>
      <c r="BV117" s="162"/>
      <c r="BW117" s="162"/>
    </row>
    <row r="118" spans="1:79" ht="38.25" customHeight="1">
      <c r="A118" s="347"/>
      <c r="B118" s="348"/>
      <c r="C118" s="348"/>
      <c r="D118" s="348"/>
      <c r="E118" s="348"/>
      <c r="F118" s="348"/>
      <c r="G118" s="348"/>
      <c r="H118" s="348"/>
      <c r="I118" s="348"/>
      <c r="J118" s="348"/>
      <c r="K118" s="8"/>
      <c r="L118" s="8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3"/>
      <c r="BM118" s="382"/>
      <c r="BN118" s="13"/>
      <c r="BO118" s="162"/>
      <c r="BP118" s="162"/>
      <c r="BQ118" s="162"/>
      <c r="BR118" s="162"/>
      <c r="BS118" s="162"/>
      <c r="BT118" s="162"/>
      <c r="BU118" s="8"/>
      <c r="BV118" s="162"/>
      <c r="BW118" s="162"/>
    </row>
    <row r="119" spans="1:79" ht="31.5" customHeight="1">
      <c r="A119" s="347"/>
      <c r="C119" s="401" t="s">
        <v>85</v>
      </c>
      <c r="D119" s="402"/>
      <c r="E119" s="402"/>
      <c r="F119" s="402"/>
      <c r="G119" s="402"/>
      <c r="H119" s="402"/>
      <c r="I119" s="402"/>
      <c r="J119" s="402"/>
      <c r="K119" s="402"/>
      <c r="L119" s="402"/>
      <c r="M119" s="402"/>
      <c r="N119" s="402"/>
      <c r="O119" s="402"/>
      <c r="P119" s="402"/>
      <c r="Q119" s="402"/>
      <c r="R119" s="403"/>
      <c r="S119" s="162"/>
      <c r="T119" s="162"/>
      <c r="U119" s="162"/>
      <c r="V119" s="162"/>
      <c r="W119" s="162"/>
      <c r="X119" s="162"/>
      <c r="Y119" s="162"/>
      <c r="Z119" s="193" t="str">
        <f>CONCATENATE("Los controles actualmente implementados le permiten disminuir ",G121," niveles en la probabilidad de ocurrencia del riesgo")</f>
        <v>Los controles actualmente implementados le permiten disminuir 0 niveles en la probabilidad de ocurrencia del riesgo</v>
      </c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63"/>
      <c r="BM119" s="382"/>
      <c r="BN119" s="352" t="s">
        <v>799</v>
      </c>
      <c r="BO119" s="352">
        <f>IF(BX85="Fuerte",2,IF(BX85="Moderado",1,0))</f>
        <v>0</v>
      </c>
      <c r="BP119" s="162"/>
      <c r="BQ119" s="162"/>
      <c r="BR119" s="162"/>
      <c r="BS119" s="162"/>
      <c r="BT119" s="162"/>
      <c r="BU119" s="13"/>
      <c r="BV119" s="162"/>
      <c r="BW119" s="162"/>
    </row>
    <row r="120" spans="1:79" ht="30">
      <c r="A120" s="347"/>
      <c r="B120" s="348"/>
      <c r="C120" s="348"/>
      <c r="D120" s="348"/>
      <c r="E120" s="348"/>
      <c r="F120" s="348"/>
      <c r="G120" s="348"/>
      <c r="H120" s="348"/>
      <c r="I120" s="348"/>
      <c r="J120" s="348"/>
      <c r="K120" s="348"/>
      <c r="L120" s="348"/>
      <c r="M120" s="348"/>
      <c r="N120" s="348"/>
      <c r="O120" s="348"/>
      <c r="P120" s="348"/>
      <c r="Q120" s="348"/>
      <c r="R120" s="348"/>
      <c r="S120" s="162"/>
      <c r="T120" s="162"/>
      <c r="U120" s="162"/>
      <c r="V120" s="162"/>
      <c r="W120" s="162"/>
      <c r="X120" s="162"/>
      <c r="Y120" s="162"/>
      <c r="Z120" s="193" t="str">
        <f>CONCATENATE("Los controles actualmente implementados le permiten disminuir ",Q121," niveles en el impacto del riesgo")</f>
        <v>Los controles actualmente implementados le permiten disminuir 0 niveles en el impacto del riesgo</v>
      </c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3"/>
      <c r="BM120" s="382"/>
      <c r="BN120" s="352" t="s">
        <v>800</v>
      </c>
      <c r="BO120" s="352">
        <f>IF(BX99="Fuerte",2,IF(BX99="Moderado",1,0))</f>
        <v>0</v>
      </c>
      <c r="BP120" s="162"/>
      <c r="BQ120" s="162"/>
      <c r="BR120" s="162"/>
      <c r="BS120" s="162"/>
      <c r="BT120" s="162"/>
      <c r="BU120" s="162"/>
      <c r="BV120" s="162"/>
      <c r="BW120" s="162"/>
    </row>
    <row r="121" spans="1:79">
      <c r="A121" s="347"/>
      <c r="B121" s="437" t="s">
        <v>79</v>
      </c>
      <c r="C121" s="384"/>
      <c r="D121" s="384"/>
      <c r="E121" s="384"/>
      <c r="F121" s="384"/>
      <c r="G121" s="344">
        <f>BO119</f>
        <v>0</v>
      </c>
      <c r="H121" s="194"/>
      <c r="I121" s="162"/>
      <c r="J121" s="162"/>
      <c r="K121" s="162"/>
      <c r="L121" s="438" t="s">
        <v>78</v>
      </c>
      <c r="M121" s="438"/>
      <c r="N121" s="438"/>
      <c r="O121" s="438"/>
      <c r="P121" s="437"/>
      <c r="Q121" s="515">
        <f>IF( AK13=1,0,BO120)</f>
        <v>0</v>
      </c>
      <c r="R121" s="515"/>
      <c r="S121" s="162"/>
      <c r="T121" s="162"/>
      <c r="U121" s="162"/>
      <c r="V121" s="162"/>
      <c r="W121" s="162"/>
      <c r="X121" s="162"/>
      <c r="Y121" s="162"/>
      <c r="Z121" s="235" t="str">
        <f>IF($AK13=1," Recuerde que para los riesgos de corrrupcion el impacto no disminuye","")</f>
        <v/>
      </c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3"/>
      <c r="BM121" s="162"/>
      <c r="BN121" s="13"/>
      <c r="BO121" s="162"/>
      <c r="BP121" s="162"/>
      <c r="BQ121" s="162"/>
      <c r="BR121" s="162"/>
      <c r="BS121" s="162"/>
      <c r="BT121" s="162"/>
      <c r="BU121" s="162"/>
      <c r="BV121" s="162"/>
      <c r="BW121" s="162"/>
    </row>
    <row r="122" spans="1:79">
      <c r="A122" s="347"/>
      <c r="B122" s="348"/>
      <c r="C122" s="348"/>
      <c r="D122" s="348"/>
      <c r="E122" s="348"/>
      <c r="F122" s="348"/>
      <c r="G122" s="348"/>
      <c r="H122" s="348"/>
      <c r="I122" s="348"/>
      <c r="J122" s="348"/>
      <c r="K122" s="8"/>
      <c r="L122" s="8"/>
      <c r="M122" s="162"/>
      <c r="N122" s="162"/>
      <c r="O122" s="162"/>
      <c r="P122" s="162"/>
      <c r="Q122" s="162"/>
      <c r="R122" s="162"/>
      <c r="S122" s="162"/>
      <c r="T122" s="162"/>
      <c r="U122" s="354"/>
      <c r="V122" s="354"/>
      <c r="W122" s="354"/>
      <c r="X122" s="354"/>
      <c r="Y122" s="354"/>
      <c r="Z122" s="354"/>
      <c r="AA122" s="354"/>
      <c r="AB122" s="162"/>
      <c r="AC122" s="162"/>
      <c r="AD122" s="162"/>
      <c r="AE122" s="354"/>
      <c r="AF122" s="354"/>
      <c r="AG122" s="354"/>
      <c r="AH122" s="354"/>
      <c r="AI122" s="354"/>
      <c r="AJ122" s="354"/>
      <c r="AK122" s="354"/>
      <c r="AL122" s="354"/>
      <c r="AM122" s="162"/>
      <c r="AN122" s="162"/>
      <c r="BB122" s="162"/>
      <c r="BC122" s="162"/>
      <c r="BD122" s="162"/>
      <c r="BE122" s="162"/>
      <c r="BF122" s="162"/>
      <c r="BG122" s="163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</row>
    <row r="123" spans="1:79">
      <c r="A123" s="347"/>
      <c r="B123" s="348"/>
      <c r="C123" s="348"/>
      <c r="D123" s="348"/>
      <c r="E123" s="348"/>
      <c r="F123" s="348"/>
      <c r="G123" s="348"/>
      <c r="H123" s="348"/>
      <c r="I123" s="348"/>
      <c r="J123" s="348"/>
      <c r="K123" s="8"/>
      <c r="L123" s="8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BB123" s="162"/>
      <c r="BC123" s="162"/>
      <c r="BD123" s="162"/>
      <c r="BE123" s="162"/>
      <c r="BF123" s="162"/>
      <c r="BG123" s="163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</row>
    <row r="124" spans="1:79">
      <c r="A124" s="347"/>
      <c r="B124" s="348"/>
      <c r="C124" s="348"/>
      <c r="D124" s="348"/>
      <c r="E124" s="348"/>
      <c r="F124" s="348"/>
      <c r="G124" s="348"/>
      <c r="H124" s="348"/>
      <c r="I124" s="348"/>
      <c r="J124" s="348"/>
      <c r="K124" s="8"/>
      <c r="L124" s="8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BB124" s="162"/>
      <c r="BC124" s="162"/>
      <c r="BD124" s="162"/>
      <c r="BE124" s="162"/>
      <c r="BF124" s="162"/>
      <c r="BG124" s="163"/>
    </row>
    <row r="125" spans="1:79" ht="14.45" customHeight="1">
      <c r="A125" s="161"/>
      <c r="B125" s="162"/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404" t="s">
        <v>50</v>
      </c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346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3"/>
    </row>
    <row r="126" spans="1:79">
      <c r="A126" s="161"/>
      <c r="B126" s="162"/>
      <c r="C126" s="162"/>
      <c r="D126" s="405" t="s">
        <v>51</v>
      </c>
      <c r="E126" s="405"/>
      <c r="F126" s="405"/>
      <c r="G126" s="405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4"/>
      <c r="S126" s="164"/>
      <c r="T126" s="164"/>
      <c r="U126" s="164"/>
      <c r="V126" s="164"/>
      <c r="W126" s="164"/>
      <c r="X126" s="162"/>
      <c r="Y126" s="162"/>
      <c r="Z126" s="13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3"/>
    </row>
    <row r="127" spans="1:79" ht="14.45" customHeight="1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408"/>
      <c r="S127" s="408"/>
      <c r="T127" s="408"/>
      <c r="U127" s="408"/>
      <c r="V127" s="408"/>
      <c r="W127" s="408"/>
      <c r="X127" s="162"/>
      <c r="Y127" s="162"/>
      <c r="Z127" s="162"/>
      <c r="AA127" s="162"/>
      <c r="AB127" s="413" t="s">
        <v>49</v>
      </c>
      <c r="AC127" s="414"/>
      <c r="AD127" s="414"/>
      <c r="AE127" s="414"/>
      <c r="AF127" s="414"/>
      <c r="AG127" s="414"/>
      <c r="AH127" s="414"/>
      <c r="AI127" s="414"/>
      <c r="AJ127" s="414"/>
      <c r="AK127" s="424"/>
      <c r="AL127" s="345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3"/>
      <c r="BM127" s="508" t="s">
        <v>88</v>
      </c>
      <c r="BN127" s="508"/>
      <c r="BO127" s="508"/>
      <c r="BU127" s="162"/>
      <c r="BV127" s="162"/>
      <c r="BW127" s="162"/>
      <c r="BX127" s="162"/>
      <c r="BY127" s="162"/>
      <c r="BZ127" s="162"/>
      <c r="CA127" s="162"/>
    </row>
    <row r="128" spans="1:79" ht="14.45" customHeight="1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408"/>
      <c r="S128" s="408"/>
      <c r="T128" s="408"/>
      <c r="U128" s="408"/>
      <c r="V128" s="408"/>
      <c r="W128" s="408"/>
      <c r="X128" s="162"/>
      <c r="Y128" s="162"/>
      <c r="Z128" s="162"/>
      <c r="AA128" s="162"/>
      <c r="AB128" s="406">
        <v>1</v>
      </c>
      <c r="AC128" s="406"/>
      <c r="AD128" s="406">
        <v>2</v>
      </c>
      <c r="AE128" s="406"/>
      <c r="AF128" s="406">
        <v>3</v>
      </c>
      <c r="AG128" s="406"/>
      <c r="AH128" s="406">
        <v>4</v>
      </c>
      <c r="AI128" s="406"/>
      <c r="AJ128" s="406">
        <v>5</v>
      </c>
      <c r="AK128" s="406"/>
      <c r="AL128" s="345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3"/>
      <c r="BM128" s="508"/>
      <c r="BN128" s="508"/>
      <c r="BO128" s="508"/>
      <c r="BP128" s="168"/>
      <c r="BQ128" s="168"/>
      <c r="BR128" s="168"/>
      <c r="BS128" s="168"/>
      <c r="BT128" s="168"/>
      <c r="BU128" s="441"/>
      <c r="BV128" s="441"/>
      <c r="BW128" s="162"/>
      <c r="BX128" s="162"/>
      <c r="BY128" s="162"/>
      <c r="BZ128" s="162"/>
      <c r="CA128" s="162"/>
    </row>
    <row r="129" spans="1:79" ht="14.45" customHeight="1">
      <c r="A129" s="161"/>
      <c r="B129" s="162"/>
      <c r="C129" s="162"/>
      <c r="D129" s="162"/>
      <c r="E129" s="409" t="s">
        <v>82</v>
      </c>
      <c r="F129" s="409"/>
      <c r="G129" s="409"/>
      <c r="H129" s="409"/>
      <c r="I129" s="409"/>
      <c r="J129" s="409"/>
      <c r="K129" s="409"/>
      <c r="L129" s="409"/>
      <c r="M129" s="409"/>
      <c r="N129" s="409"/>
      <c r="O129" s="409"/>
      <c r="P129" s="409"/>
      <c r="Q129" s="162"/>
      <c r="R129" s="408"/>
      <c r="S129" s="408"/>
      <c r="T129" s="408"/>
      <c r="U129" s="408"/>
      <c r="V129" s="408"/>
      <c r="W129" s="408"/>
      <c r="X129" s="162"/>
      <c r="Y129" s="162"/>
      <c r="Z129" s="504" t="s">
        <v>48</v>
      </c>
      <c r="AA129" s="437">
        <v>1</v>
      </c>
      <c r="AB129" s="478" t="str">
        <f>IF(AND($AA$129=$BN$129,AB$128=$BN$130),"R6","")</f>
        <v/>
      </c>
      <c r="AC129" s="479"/>
      <c r="AD129" s="478" t="str">
        <f>IF(AND($AA$129=$BN$129,AD$128=$BN$130),"R6","")</f>
        <v/>
      </c>
      <c r="AE129" s="479"/>
      <c r="AF129" s="482" t="str">
        <f>IF(AND($AA$129=$BN$129,AF$128=$BN$130),"R6","")</f>
        <v/>
      </c>
      <c r="AG129" s="483"/>
      <c r="AH129" s="463" t="str">
        <f>IF(AND($AA$129=$BN$129,AH$128=$BN$130),"R6","")</f>
        <v/>
      </c>
      <c r="AI129" s="464"/>
      <c r="AJ129" s="470" t="str">
        <f>IF(AND($AA$129=$BN$129,AJ$128=$BN$130),"R6","")</f>
        <v/>
      </c>
      <c r="AK129" s="471"/>
      <c r="AL129" s="309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3"/>
      <c r="BM129" s="160" t="s">
        <v>79</v>
      </c>
      <c r="BN129" s="169" t="str">
        <f>IF(AND($AK$13&lt;&gt;"",$I$51&lt;&gt;""),(INDEX($BM$132:$BP$138,MATCH($BN$49,$BM$132:$BM$138,0),MATCH($G$121,$BM$133:$BP$133,0))),"")</f>
        <v/>
      </c>
      <c r="BO129" s="169" t="str">
        <f>IF(AND($AK$13&lt;&gt;"",$I$51&lt;&gt;""),VLOOKUP(BN129,Datos!A:L,12,0),"")</f>
        <v/>
      </c>
      <c r="BU129" s="441"/>
      <c r="BV129" s="441"/>
      <c r="BW129" s="162"/>
      <c r="BX129" s="162"/>
      <c r="BY129" s="162"/>
      <c r="BZ129" s="162"/>
      <c r="CA129" s="162"/>
    </row>
    <row r="130" spans="1:79" ht="14.45" customHeight="1">
      <c r="A130" s="161"/>
      <c r="B130" s="162"/>
      <c r="C130" s="162"/>
      <c r="D130" s="162"/>
      <c r="E130" s="162"/>
      <c r="F130" s="162"/>
      <c r="G130" s="162"/>
      <c r="H130" s="162"/>
      <c r="I130" s="162"/>
      <c r="J130" s="180"/>
      <c r="K130" s="181"/>
      <c r="L130" s="181"/>
      <c r="M130" s="181"/>
      <c r="N130" s="181"/>
      <c r="O130" s="181"/>
      <c r="P130" s="182"/>
      <c r="Q130" s="162"/>
      <c r="R130" s="408"/>
      <c r="S130" s="408"/>
      <c r="T130" s="408"/>
      <c r="U130" s="408"/>
      <c r="V130" s="408"/>
      <c r="W130" s="408"/>
      <c r="X130" s="162"/>
      <c r="Y130" s="162"/>
      <c r="Z130" s="505"/>
      <c r="AA130" s="437"/>
      <c r="AB130" s="480"/>
      <c r="AC130" s="481"/>
      <c r="AD130" s="480"/>
      <c r="AE130" s="481"/>
      <c r="AF130" s="484"/>
      <c r="AG130" s="485"/>
      <c r="AH130" s="465"/>
      <c r="AI130" s="466"/>
      <c r="AJ130" s="472"/>
      <c r="AK130" s="473"/>
      <c r="AL130" s="309"/>
      <c r="AM130" s="162"/>
      <c r="AN130" s="407" t="s">
        <v>405</v>
      </c>
      <c r="AO130" s="407"/>
      <c r="AP130" s="407"/>
      <c r="AQ130" s="407"/>
      <c r="AR130" s="407"/>
      <c r="AS130" s="407"/>
      <c r="AT130" s="407"/>
      <c r="AU130" s="407"/>
      <c r="AV130" s="407"/>
      <c r="AW130" s="407"/>
      <c r="AX130" s="407"/>
      <c r="AY130" s="407"/>
      <c r="AZ130" s="407"/>
      <c r="BA130" s="162"/>
      <c r="BB130" s="162"/>
      <c r="BC130" s="162"/>
      <c r="BD130" s="162"/>
      <c r="BE130" s="162"/>
      <c r="BF130" s="162"/>
      <c r="BG130" s="163"/>
      <c r="BM130" s="160" t="s">
        <v>78</v>
      </c>
      <c r="BN130" s="169" t="str">
        <f>IF(AND($AK$13&lt;&gt;"",J66&lt;&gt;""),(INDEX($BM$132:$BP$138,MATCH($BN$50,$BM$132:$BM$138,0),MATCH($Q$121,$BM$133:$BP$133,0))),"")</f>
        <v/>
      </c>
      <c r="BO130" s="169" t="str">
        <f>IF(AND($AK$13&lt;&gt;"",$J$66&lt;&gt;""),VLOOKUP(BN130,Datos!A:R,18,0),"")</f>
        <v/>
      </c>
      <c r="BU130" s="162"/>
      <c r="BV130" s="162"/>
      <c r="BW130" s="162"/>
      <c r="BX130" s="162"/>
      <c r="BY130" s="162"/>
      <c r="BZ130" s="162"/>
      <c r="CA130" s="162"/>
    </row>
    <row r="131" spans="1:79" ht="14.25" customHeight="1">
      <c r="A131" s="161"/>
      <c r="B131" s="162"/>
      <c r="C131" s="162"/>
      <c r="D131" s="162"/>
      <c r="E131" s="162"/>
      <c r="F131" s="162"/>
      <c r="G131" s="162"/>
      <c r="H131" s="162"/>
      <c r="I131" s="162"/>
      <c r="J131" s="512" t="str">
        <f>BO129</f>
        <v/>
      </c>
      <c r="K131" s="512"/>
      <c r="L131" s="512"/>
      <c r="M131" s="512"/>
      <c r="N131" s="512"/>
      <c r="O131" s="512"/>
      <c r="P131" s="512"/>
      <c r="Q131" s="162"/>
      <c r="R131" s="408"/>
      <c r="S131" s="408"/>
      <c r="T131" s="408"/>
      <c r="U131" s="408"/>
      <c r="V131" s="408"/>
      <c r="W131" s="408"/>
      <c r="X131" s="162"/>
      <c r="Y131" s="162"/>
      <c r="Z131" s="505"/>
      <c r="AA131" s="437">
        <v>2</v>
      </c>
      <c r="AB131" s="478" t="str">
        <f>IF(AND($AA$131=$BN$129,AB$128=$BN$130),"R6","")</f>
        <v/>
      </c>
      <c r="AC131" s="479"/>
      <c r="AD131" s="478" t="str">
        <f>IF(AND($AA$131=$BN$129,AD$128=$BN$130),"R6","")</f>
        <v/>
      </c>
      <c r="AE131" s="479"/>
      <c r="AF131" s="482" t="str">
        <f>IF(AND($AA$131=$BN$129,AF$128=$BN$130),"R6","")</f>
        <v/>
      </c>
      <c r="AG131" s="483"/>
      <c r="AH131" s="463" t="str">
        <f>IF(AND($AA$131=$BN$129,AH$128=$BN$130),"R6","")</f>
        <v/>
      </c>
      <c r="AI131" s="464"/>
      <c r="AJ131" s="470" t="str">
        <f>IF(AND($AA$131=$BN$129,AJ$128=$BN$130),"R6","")</f>
        <v/>
      </c>
      <c r="AK131" s="471"/>
      <c r="AL131" s="309"/>
      <c r="AM131" s="162"/>
      <c r="AN131" s="486" t="str">
        <f>IF($V$13&lt;&gt;"",(INDEX($BM$52:$BT$57,MATCH($BO$129,$BM$52:$BM$57,0),MATCH($BO$130,$BM$52:$BT$52,0))),"")</f>
        <v/>
      </c>
      <c r="AO131" s="487"/>
      <c r="AP131" s="487"/>
      <c r="AQ131" s="487"/>
      <c r="AR131" s="487"/>
      <c r="AS131" s="487"/>
      <c r="AT131" s="487"/>
      <c r="AU131" s="487"/>
      <c r="AV131" s="487"/>
      <c r="AW131" s="487"/>
      <c r="AX131" s="487"/>
      <c r="AY131" s="487"/>
      <c r="AZ131" s="488"/>
      <c r="BA131" s="162"/>
      <c r="BB131" s="162"/>
      <c r="BC131" s="162"/>
      <c r="BD131" s="162"/>
      <c r="BE131" s="162"/>
      <c r="BF131" s="162"/>
      <c r="BG131" s="163"/>
      <c r="BN131" s="162"/>
      <c r="BO131" s="162"/>
      <c r="BU131" s="162"/>
      <c r="BV131" s="162"/>
      <c r="BW131" s="162"/>
      <c r="BX131" s="162"/>
      <c r="BY131" s="162"/>
      <c r="BZ131" s="162"/>
      <c r="CA131" s="162"/>
    </row>
    <row r="132" spans="1:79" ht="14.45" customHeight="1">
      <c r="A132" s="161"/>
      <c r="B132" s="162"/>
      <c r="C132" s="162"/>
      <c r="D132" s="162"/>
      <c r="E132" s="162"/>
      <c r="F132" s="162"/>
      <c r="G132" s="162"/>
      <c r="H132" s="162"/>
      <c r="I132" s="162"/>
      <c r="J132" s="184"/>
      <c r="K132" s="179"/>
      <c r="L132" s="179"/>
      <c r="M132" s="179"/>
      <c r="N132" s="179"/>
      <c r="O132" s="179"/>
      <c r="P132" s="185"/>
      <c r="Q132" s="162"/>
      <c r="R132" s="164"/>
      <c r="S132" s="164"/>
      <c r="T132" s="164"/>
      <c r="U132" s="164"/>
      <c r="V132" s="164"/>
      <c r="W132" s="164"/>
      <c r="X132" s="162"/>
      <c r="Y132" s="162"/>
      <c r="Z132" s="505"/>
      <c r="AA132" s="437"/>
      <c r="AB132" s="480"/>
      <c r="AC132" s="481"/>
      <c r="AD132" s="480"/>
      <c r="AE132" s="481"/>
      <c r="AF132" s="484"/>
      <c r="AG132" s="485"/>
      <c r="AH132" s="465"/>
      <c r="AI132" s="466"/>
      <c r="AJ132" s="472"/>
      <c r="AK132" s="473"/>
      <c r="AL132" s="309"/>
      <c r="AM132" s="162"/>
      <c r="AN132" s="489"/>
      <c r="AO132" s="490"/>
      <c r="AP132" s="490"/>
      <c r="AQ132" s="490"/>
      <c r="AR132" s="490"/>
      <c r="AS132" s="490"/>
      <c r="AT132" s="490"/>
      <c r="AU132" s="490"/>
      <c r="AV132" s="490"/>
      <c r="AW132" s="490"/>
      <c r="AX132" s="490"/>
      <c r="AY132" s="490"/>
      <c r="AZ132" s="491"/>
      <c r="BE132" s="162"/>
      <c r="BF132" s="162"/>
      <c r="BG132" s="163"/>
      <c r="BM132" s="195"/>
      <c r="BN132" s="509" t="s">
        <v>86</v>
      </c>
      <c r="BO132" s="510"/>
      <c r="BP132" s="511"/>
      <c r="BU132" s="162"/>
      <c r="BV132" s="162"/>
      <c r="BW132" s="162"/>
      <c r="BX132" s="162"/>
      <c r="BY132" s="162"/>
      <c r="BZ132" s="162"/>
      <c r="CA132" s="162"/>
    </row>
    <row r="133" spans="1:79" ht="14.45" customHeight="1">
      <c r="A133" s="161"/>
      <c r="B133" s="162"/>
      <c r="C133" s="162"/>
      <c r="D133" s="162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278"/>
      <c r="S133" s="278"/>
      <c r="T133" s="164"/>
      <c r="U133" s="164"/>
      <c r="V133" s="164"/>
      <c r="W133" s="164"/>
      <c r="X133" s="162"/>
      <c r="Y133" s="162"/>
      <c r="Z133" s="505"/>
      <c r="AA133" s="437">
        <v>3</v>
      </c>
      <c r="AB133" s="478" t="str">
        <f>IF(AND($AA$133=$BN$129,AB$128=$BN$130),"R6","")</f>
        <v/>
      </c>
      <c r="AC133" s="479"/>
      <c r="AD133" s="482" t="str">
        <f>IF(AND($AA$133=$BN$129,AD$128=$BN$130),"R6","")</f>
        <v/>
      </c>
      <c r="AE133" s="483"/>
      <c r="AF133" s="463" t="str">
        <f>IF(AND($AA$133=$BN$129,AF$128=$BN$130),"R6","")</f>
        <v/>
      </c>
      <c r="AG133" s="464"/>
      <c r="AH133" s="470" t="str">
        <f>IF(AND($AA$133=$BN$129,AH$128=$BN$130),"R6","")</f>
        <v/>
      </c>
      <c r="AI133" s="471"/>
      <c r="AJ133" s="470" t="str">
        <f>IF(AND($AA$133=$BN$129,AJ$128=$BN$130),"R6","")</f>
        <v/>
      </c>
      <c r="AK133" s="471"/>
      <c r="AL133" s="309"/>
      <c r="AM133" s="162"/>
      <c r="AN133" s="162"/>
      <c r="AO133" s="162"/>
      <c r="AP133" s="162"/>
      <c r="AQ133" s="162"/>
      <c r="AR133" s="162"/>
      <c r="BE133" s="162"/>
      <c r="BF133" s="162"/>
      <c r="BG133" s="163"/>
      <c r="BM133" s="342" t="s">
        <v>87</v>
      </c>
      <c r="BN133" s="342">
        <v>0</v>
      </c>
      <c r="BO133" s="342">
        <v>1</v>
      </c>
      <c r="BP133" s="342">
        <v>2</v>
      </c>
      <c r="BQ133" s="170"/>
      <c r="BR133" s="162"/>
      <c r="BS133" s="162"/>
      <c r="BT133" s="162"/>
    </row>
    <row r="134" spans="1:79" ht="14.45" customHeight="1">
      <c r="A134" s="161"/>
      <c r="B134" s="162"/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408"/>
      <c r="S134" s="408"/>
      <c r="T134" s="408"/>
      <c r="U134" s="408"/>
      <c r="V134" s="408"/>
      <c r="W134" s="408"/>
      <c r="X134" s="162"/>
      <c r="Y134" s="162"/>
      <c r="Z134" s="505"/>
      <c r="AA134" s="437"/>
      <c r="AB134" s="480"/>
      <c r="AC134" s="481"/>
      <c r="AD134" s="484"/>
      <c r="AE134" s="485"/>
      <c r="AF134" s="465"/>
      <c r="AG134" s="466"/>
      <c r="AH134" s="472"/>
      <c r="AI134" s="473"/>
      <c r="AJ134" s="472"/>
      <c r="AK134" s="473"/>
      <c r="AL134" s="309"/>
      <c r="AM134" s="162"/>
      <c r="AN134" s="162"/>
      <c r="AO134" s="162"/>
      <c r="AP134" s="162"/>
      <c r="AQ134" s="162"/>
      <c r="AR134" s="162"/>
      <c r="BE134" s="162"/>
      <c r="BF134" s="162"/>
      <c r="BG134" s="163"/>
      <c r="BM134" s="342">
        <v>1</v>
      </c>
      <c r="BN134" s="342">
        <v>1</v>
      </c>
      <c r="BO134" s="342">
        <v>1</v>
      </c>
      <c r="BP134" s="342">
        <v>1</v>
      </c>
      <c r="BQ134" s="170"/>
      <c r="BR134" s="162"/>
      <c r="BS134" s="162"/>
      <c r="BT134" s="162"/>
    </row>
    <row r="135" spans="1:79" ht="14.45" customHeight="1">
      <c r="A135" s="161"/>
      <c r="B135" s="162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408"/>
      <c r="S135" s="408"/>
      <c r="T135" s="408"/>
      <c r="U135" s="408"/>
      <c r="V135" s="408"/>
      <c r="W135" s="408"/>
      <c r="X135" s="162"/>
      <c r="Y135" s="162"/>
      <c r="Z135" s="505"/>
      <c r="AA135" s="437">
        <v>4</v>
      </c>
      <c r="AB135" s="482" t="str">
        <f>IF(AND($AA$135=$BN$129,AB$128=$BN$130),"R6","")</f>
        <v/>
      </c>
      <c r="AC135" s="483"/>
      <c r="AD135" s="463" t="str">
        <f>IF(AND($AA$135=$BN$129,AD$128=$BN$130),"R6","")</f>
        <v/>
      </c>
      <c r="AE135" s="464"/>
      <c r="AF135" s="463" t="str">
        <f>IF(AND($AA$135=$BN$129,AF$128=$BN$130),"R6","")</f>
        <v/>
      </c>
      <c r="AG135" s="464"/>
      <c r="AH135" s="470" t="str">
        <f>IF(AND($AA$135=$BN$129,AH$128=$BN$130),"R6","")</f>
        <v/>
      </c>
      <c r="AI135" s="471"/>
      <c r="AJ135" s="470" t="str">
        <f>IF(AND($AA$135=$BN$129,AJ$128=$BN$130),"R6","")</f>
        <v/>
      </c>
      <c r="AK135" s="471"/>
      <c r="AL135" s="309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3"/>
      <c r="BM135" s="342">
        <v>2</v>
      </c>
      <c r="BN135" s="342">
        <v>2</v>
      </c>
      <c r="BO135" s="342">
        <v>1</v>
      </c>
      <c r="BP135" s="342">
        <v>1</v>
      </c>
      <c r="BQ135" s="170"/>
      <c r="BR135" s="162"/>
      <c r="BS135" s="162"/>
      <c r="BT135" s="162"/>
    </row>
    <row r="136" spans="1:79" ht="14.45" customHeight="1">
      <c r="A136" s="161"/>
      <c r="B136" s="162"/>
      <c r="C136" s="162"/>
      <c r="D136" s="162"/>
      <c r="E136" s="197" t="s">
        <v>83</v>
      </c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62"/>
      <c r="R136" s="408"/>
      <c r="S136" s="408"/>
      <c r="T136" s="408"/>
      <c r="U136" s="408"/>
      <c r="V136" s="408"/>
      <c r="W136" s="408"/>
      <c r="X136" s="162"/>
      <c r="Y136" s="162"/>
      <c r="Z136" s="505"/>
      <c r="AA136" s="437"/>
      <c r="AB136" s="484"/>
      <c r="AC136" s="485"/>
      <c r="AD136" s="465"/>
      <c r="AE136" s="466"/>
      <c r="AF136" s="465"/>
      <c r="AG136" s="466"/>
      <c r="AH136" s="472"/>
      <c r="AI136" s="473"/>
      <c r="AJ136" s="472"/>
      <c r="AK136" s="473"/>
      <c r="AL136" s="309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3"/>
      <c r="BM136" s="342">
        <v>3</v>
      </c>
      <c r="BN136" s="342">
        <v>3</v>
      </c>
      <c r="BO136" s="342">
        <v>2</v>
      </c>
      <c r="BP136" s="342">
        <v>1</v>
      </c>
      <c r="BQ136" s="170"/>
      <c r="BR136" s="162"/>
      <c r="BS136" s="162"/>
      <c r="BT136" s="162"/>
    </row>
    <row r="137" spans="1:79" ht="14.45" customHeight="1">
      <c r="A137" s="161"/>
      <c r="B137" s="162"/>
      <c r="C137" s="162"/>
      <c r="D137" s="162"/>
      <c r="E137" s="162"/>
      <c r="F137" s="162"/>
      <c r="G137" s="162"/>
      <c r="H137" s="162"/>
      <c r="I137" s="162"/>
      <c r="J137" s="173"/>
      <c r="K137" s="174"/>
      <c r="L137" s="174"/>
      <c r="M137" s="174"/>
      <c r="N137" s="174"/>
      <c r="O137" s="174"/>
      <c r="P137" s="175"/>
      <c r="Q137" s="198"/>
      <c r="R137" s="408"/>
      <c r="S137" s="408"/>
      <c r="T137" s="408"/>
      <c r="U137" s="408"/>
      <c r="V137" s="408"/>
      <c r="W137" s="408"/>
      <c r="X137" s="162"/>
      <c r="Y137" s="162"/>
      <c r="Z137" s="505"/>
      <c r="AA137" s="437">
        <v>5</v>
      </c>
      <c r="AB137" s="463" t="str">
        <f>IF(AND($AA$137=$BN$129,AB$128=$BN$130),"R6","")</f>
        <v/>
      </c>
      <c r="AC137" s="464"/>
      <c r="AD137" s="463" t="str">
        <f>IF(AND($AA$137=$BN$129,AD$128=$BN$130),"R6","")</f>
        <v/>
      </c>
      <c r="AE137" s="464"/>
      <c r="AF137" s="470" t="str">
        <f>IF(AND($AA$137=$BN$129,AF$128=$BN$130),"R6","")</f>
        <v/>
      </c>
      <c r="AG137" s="471"/>
      <c r="AH137" s="470" t="str">
        <f>IF(AND($AA$137=$BN$129,AH$128=$BN$130),"R6","")</f>
        <v/>
      </c>
      <c r="AI137" s="471"/>
      <c r="AJ137" s="470" t="str">
        <f>IF(AND($AA$137=$BN$129,AJ$128=$BN$130),"R6","")</f>
        <v/>
      </c>
      <c r="AK137" s="471"/>
      <c r="AL137" s="309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3"/>
      <c r="BM137" s="342">
        <v>4</v>
      </c>
      <c r="BN137" s="342">
        <v>4</v>
      </c>
      <c r="BO137" s="342">
        <v>3</v>
      </c>
      <c r="BP137" s="342">
        <v>2</v>
      </c>
      <c r="BQ137" s="170"/>
      <c r="BR137" s="162"/>
      <c r="BS137" s="162"/>
      <c r="BT137" s="162"/>
    </row>
    <row r="138" spans="1:79" ht="14.45" customHeight="1">
      <c r="A138" s="161"/>
      <c r="B138" s="162"/>
      <c r="C138" s="162"/>
      <c r="D138" s="162"/>
      <c r="E138" s="162"/>
      <c r="F138" s="162"/>
      <c r="G138" s="162"/>
      <c r="H138" s="162"/>
      <c r="I138" s="162"/>
      <c r="J138" s="512" t="str">
        <f>BO130</f>
        <v/>
      </c>
      <c r="K138" s="512"/>
      <c r="L138" s="512"/>
      <c r="M138" s="512"/>
      <c r="N138" s="512"/>
      <c r="O138" s="512"/>
      <c r="P138" s="512"/>
      <c r="Q138" s="162"/>
      <c r="R138" s="408"/>
      <c r="S138" s="408"/>
      <c r="T138" s="408"/>
      <c r="U138" s="408"/>
      <c r="V138" s="408"/>
      <c r="W138" s="408"/>
      <c r="X138" s="162"/>
      <c r="Y138" s="162"/>
      <c r="Z138" s="506"/>
      <c r="AA138" s="437"/>
      <c r="AB138" s="465"/>
      <c r="AC138" s="466"/>
      <c r="AD138" s="465"/>
      <c r="AE138" s="466"/>
      <c r="AF138" s="472"/>
      <c r="AG138" s="473"/>
      <c r="AH138" s="472"/>
      <c r="AI138" s="473"/>
      <c r="AJ138" s="472"/>
      <c r="AK138" s="473"/>
      <c r="AL138" s="309"/>
      <c r="AM138" s="162"/>
      <c r="AN138" s="162"/>
      <c r="AO138" s="162"/>
      <c r="AP138" s="162"/>
      <c r="AQ138" s="162"/>
      <c r="AR138" s="162"/>
      <c r="AS138" s="164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3"/>
      <c r="BM138" s="342">
        <v>5</v>
      </c>
      <c r="BN138" s="342">
        <v>5</v>
      </c>
      <c r="BO138" s="342">
        <v>4</v>
      </c>
      <c r="BP138" s="342">
        <v>3</v>
      </c>
      <c r="BQ138" s="170"/>
      <c r="BR138" s="162"/>
      <c r="BS138" s="162"/>
      <c r="BT138" s="162"/>
    </row>
    <row r="139" spans="1:79">
      <c r="A139" s="161"/>
      <c r="B139" s="162"/>
      <c r="C139" s="162"/>
      <c r="D139" s="162"/>
      <c r="E139" s="162"/>
      <c r="F139" s="162"/>
      <c r="G139" s="162"/>
      <c r="H139" s="162"/>
      <c r="I139" s="162"/>
      <c r="J139" s="184"/>
      <c r="K139" s="179"/>
      <c r="L139" s="179"/>
      <c r="M139" s="179"/>
      <c r="N139" s="179"/>
      <c r="O139" s="179"/>
      <c r="P139" s="185"/>
      <c r="Q139" s="162"/>
      <c r="R139" s="162"/>
      <c r="S139" s="162"/>
      <c r="T139" s="162"/>
      <c r="U139" s="162"/>
      <c r="V139" s="162"/>
      <c r="W139" s="162"/>
      <c r="X139" s="162"/>
      <c r="Y139" s="162"/>
      <c r="Z139" s="178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3"/>
    </row>
    <row r="140" spans="1:79">
      <c r="A140" s="161"/>
      <c r="B140" s="162"/>
      <c r="C140" s="162"/>
      <c r="D140" s="162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78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3"/>
    </row>
    <row r="141" spans="1:79" ht="15.75" thickBot="1">
      <c r="A141" s="161"/>
      <c r="B141" s="162"/>
      <c r="C141" s="162"/>
      <c r="D141" s="162"/>
      <c r="E141" s="162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3"/>
    </row>
    <row r="142" spans="1:79" ht="32.450000000000003" customHeight="1" thickBot="1">
      <c r="A142" s="389" t="s">
        <v>461</v>
      </c>
      <c r="B142" s="390"/>
      <c r="C142" s="390"/>
      <c r="D142" s="390"/>
      <c r="E142" s="390"/>
      <c r="F142" s="390"/>
      <c r="G142" s="390"/>
      <c r="H142" s="390"/>
      <c r="I142" s="390"/>
      <c r="J142" s="390"/>
      <c r="K142" s="390"/>
      <c r="L142" s="390"/>
      <c r="M142" s="390"/>
      <c r="N142" s="390"/>
      <c r="O142" s="390"/>
      <c r="P142" s="390"/>
      <c r="Q142" s="390"/>
      <c r="R142" s="390"/>
      <c r="S142" s="390"/>
      <c r="T142" s="390"/>
      <c r="U142" s="390"/>
      <c r="V142" s="390"/>
      <c r="W142" s="390"/>
      <c r="X142" s="390"/>
      <c r="Y142" s="390"/>
      <c r="Z142" s="390"/>
      <c r="AA142" s="390"/>
      <c r="AB142" s="390"/>
      <c r="AC142" s="390"/>
      <c r="AD142" s="390"/>
      <c r="AE142" s="390"/>
      <c r="AF142" s="390"/>
      <c r="AG142" s="390"/>
      <c r="AH142" s="390"/>
      <c r="AI142" s="390"/>
      <c r="AJ142" s="390"/>
      <c r="AK142" s="390"/>
      <c r="AL142" s="390"/>
      <c r="AM142" s="390"/>
      <c r="AN142" s="390"/>
      <c r="AO142" s="390"/>
      <c r="AP142" s="390"/>
      <c r="AQ142" s="390"/>
      <c r="AR142" s="390"/>
      <c r="AS142" s="390"/>
      <c r="AT142" s="390"/>
      <c r="AU142" s="390"/>
      <c r="AV142" s="390"/>
      <c r="AW142" s="390"/>
      <c r="AX142" s="390"/>
      <c r="AY142" s="390"/>
      <c r="AZ142" s="390"/>
      <c r="BA142" s="390"/>
      <c r="BB142" s="390"/>
      <c r="BC142" s="390"/>
      <c r="BD142" s="390"/>
      <c r="BE142" s="390"/>
      <c r="BF142" s="390"/>
      <c r="BG142" s="391"/>
    </row>
    <row r="143" spans="1:79" s="192" customFormat="1" ht="32.450000000000003" customHeight="1">
      <c r="A143" s="152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3"/>
    </row>
    <row r="144" spans="1:79" ht="19.899999999999999" customHeight="1">
      <c r="A144" s="161"/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3"/>
    </row>
    <row r="145" spans="1:59">
      <c r="A145" s="161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3"/>
    </row>
    <row r="146" spans="1:59" ht="34.15" customHeight="1">
      <c r="A146" s="161"/>
      <c r="B146" s="162"/>
      <c r="C146" s="162"/>
      <c r="D146" s="413"/>
      <c r="E146" s="414"/>
      <c r="F146" s="414"/>
      <c r="G146" s="414"/>
      <c r="H146" s="414"/>
      <c r="I146" s="414"/>
      <c r="J146" s="414"/>
      <c r="K146" s="414"/>
      <c r="L146" s="18"/>
      <c r="M146" s="18"/>
      <c r="N146" s="18"/>
      <c r="O146" s="18"/>
      <c r="P146" s="174"/>
      <c r="Q146" s="18"/>
      <c r="R146" s="18"/>
      <c r="S146" s="174"/>
      <c r="T146" s="18"/>
      <c r="U146" s="18"/>
      <c r="V146" s="18"/>
      <c r="W146" s="18"/>
      <c r="X146" s="18"/>
      <c r="Y146" s="18"/>
      <c r="Z146" s="174"/>
      <c r="AA146" s="18"/>
      <c r="AB146" s="18"/>
      <c r="AC146" s="154" t="s">
        <v>461</v>
      </c>
      <c r="AD146" s="18"/>
      <c r="AE146" s="18"/>
      <c r="AF146" s="174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9"/>
      <c r="AV146" s="279"/>
      <c r="AW146" s="8"/>
      <c r="AX146" s="8"/>
      <c r="AY146" s="8"/>
      <c r="AZ146" s="8"/>
      <c r="BA146" s="8"/>
      <c r="BB146" s="8"/>
      <c r="BC146" s="8"/>
      <c r="BD146" s="8"/>
      <c r="BE146" s="162"/>
      <c r="BF146" s="162"/>
      <c r="BG146" s="163"/>
    </row>
    <row r="147" spans="1:59" ht="45.75" customHeight="1">
      <c r="A147" s="161"/>
      <c r="B147" s="162"/>
      <c r="C147" s="162"/>
      <c r="D147" s="410" t="s">
        <v>470</v>
      </c>
      <c r="E147" s="411"/>
      <c r="F147" s="411"/>
      <c r="G147" s="411"/>
      <c r="H147" s="411"/>
      <c r="I147" s="411"/>
      <c r="J147" s="411"/>
      <c r="K147" s="412"/>
      <c r="L147" s="401" t="s">
        <v>332</v>
      </c>
      <c r="M147" s="402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3"/>
      <c r="AH147" s="401" t="s">
        <v>94</v>
      </c>
      <c r="AI147" s="402"/>
      <c r="AJ147" s="402"/>
      <c r="AK147" s="402"/>
      <c r="AL147" s="402"/>
      <c r="AM147" s="403"/>
      <c r="AN147" s="277" t="s">
        <v>95</v>
      </c>
      <c r="AO147" s="401" t="s">
        <v>773</v>
      </c>
      <c r="AP147" s="402"/>
      <c r="AQ147" s="403"/>
      <c r="AR147" s="407" t="s">
        <v>801</v>
      </c>
      <c r="AS147" s="407"/>
      <c r="AT147" s="407"/>
      <c r="AU147" s="407"/>
      <c r="AV147" s="279"/>
      <c r="AW147" s="279"/>
      <c r="AX147" s="279"/>
      <c r="AY147" s="279"/>
      <c r="AZ147" s="164"/>
      <c r="BA147" s="279"/>
      <c r="BB147" s="279"/>
      <c r="BC147" s="279"/>
      <c r="BE147" s="162"/>
      <c r="BF147" s="162"/>
      <c r="BG147" s="163"/>
    </row>
    <row r="148" spans="1:59" ht="24.95" customHeight="1">
      <c r="A148" s="161"/>
      <c r="B148" s="162"/>
      <c r="C148" s="162"/>
      <c r="D148" s="392">
        <v>1</v>
      </c>
      <c r="E148" s="395" t="s">
        <v>464</v>
      </c>
      <c r="F148" s="396"/>
      <c r="G148" s="397"/>
      <c r="H148" s="397"/>
      <c r="I148" s="397"/>
      <c r="J148" s="397"/>
      <c r="K148" s="398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15"/>
      <c r="AI148" s="416"/>
      <c r="AJ148" s="416"/>
      <c r="AK148" s="416"/>
      <c r="AL148" s="416"/>
      <c r="AM148" s="417"/>
      <c r="AN148" s="400"/>
      <c r="AO148" s="400"/>
      <c r="AP148" s="400"/>
      <c r="AQ148" s="400"/>
      <c r="AR148" s="400"/>
      <c r="AS148" s="400"/>
      <c r="AT148" s="400"/>
      <c r="AU148" s="400"/>
      <c r="AV148" s="290"/>
      <c r="AW148" s="290"/>
      <c r="AX148" s="290"/>
      <c r="AY148" s="290"/>
      <c r="AZ148" s="290"/>
      <c r="BA148" s="290"/>
      <c r="BB148" s="290"/>
      <c r="BC148" s="290"/>
      <c r="BE148" s="162"/>
      <c r="BF148" s="162"/>
      <c r="BG148" s="163"/>
    </row>
    <row r="149" spans="1:59" ht="24.95" customHeight="1">
      <c r="A149" s="161"/>
      <c r="B149" s="162"/>
      <c r="C149" s="162"/>
      <c r="D149" s="392"/>
      <c r="E149" s="395" t="s">
        <v>465</v>
      </c>
      <c r="F149" s="396"/>
      <c r="G149" s="397"/>
      <c r="H149" s="397"/>
      <c r="I149" s="397"/>
      <c r="J149" s="397"/>
      <c r="K149" s="398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18"/>
      <c r="AI149" s="419"/>
      <c r="AJ149" s="419"/>
      <c r="AK149" s="419"/>
      <c r="AL149" s="419"/>
      <c r="AM149" s="420"/>
      <c r="AN149" s="400"/>
      <c r="AO149" s="400"/>
      <c r="AP149" s="400"/>
      <c r="AQ149" s="400"/>
      <c r="AR149" s="400"/>
      <c r="AS149" s="400"/>
      <c r="AT149" s="400"/>
      <c r="AU149" s="400"/>
      <c r="AV149" s="290"/>
      <c r="AW149" s="290"/>
      <c r="AX149" s="290"/>
      <c r="AY149" s="290"/>
      <c r="AZ149" s="290"/>
      <c r="BA149" s="290"/>
      <c r="BB149" s="290"/>
      <c r="BC149" s="290"/>
      <c r="BE149" s="162"/>
      <c r="BF149" s="162"/>
      <c r="BG149" s="163"/>
    </row>
    <row r="150" spans="1:59" ht="24.95" customHeight="1">
      <c r="A150" s="161"/>
      <c r="B150" s="162"/>
      <c r="C150" s="162"/>
      <c r="D150" s="392"/>
      <c r="E150" s="395" t="s">
        <v>466</v>
      </c>
      <c r="F150" s="396"/>
      <c r="G150" s="397"/>
      <c r="H150" s="397"/>
      <c r="I150" s="397"/>
      <c r="J150" s="397"/>
      <c r="K150" s="398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21"/>
      <c r="AI150" s="422"/>
      <c r="AJ150" s="422"/>
      <c r="AK150" s="422"/>
      <c r="AL150" s="422"/>
      <c r="AM150" s="423"/>
      <c r="AN150" s="400"/>
      <c r="AO150" s="400"/>
      <c r="AP150" s="400"/>
      <c r="AQ150" s="400"/>
      <c r="AR150" s="400"/>
      <c r="AS150" s="400"/>
      <c r="AT150" s="400"/>
      <c r="AU150" s="400"/>
      <c r="AV150" s="290"/>
      <c r="AW150" s="290"/>
      <c r="AX150" s="290"/>
      <c r="AY150" s="290"/>
      <c r="AZ150" s="290"/>
      <c r="BA150" s="290"/>
      <c r="BB150" s="290"/>
      <c r="BC150" s="290"/>
      <c r="BE150" s="162"/>
      <c r="BF150" s="162"/>
      <c r="BG150" s="163"/>
    </row>
    <row r="151" spans="1:59" ht="24.95" customHeight="1">
      <c r="A151" s="161"/>
      <c r="B151" s="162"/>
      <c r="C151" s="162"/>
      <c r="D151" s="392">
        <v>2</v>
      </c>
      <c r="E151" s="395" t="s">
        <v>464</v>
      </c>
      <c r="F151" s="396"/>
      <c r="G151" s="397"/>
      <c r="H151" s="397"/>
      <c r="I151" s="397"/>
      <c r="J151" s="397"/>
      <c r="K151" s="398"/>
      <c r="L151" s="415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  <c r="AA151" s="416"/>
      <c r="AB151" s="416"/>
      <c r="AC151" s="416"/>
      <c r="AD151" s="416"/>
      <c r="AE151" s="416"/>
      <c r="AF151" s="416"/>
      <c r="AG151" s="417"/>
      <c r="AH151" s="415"/>
      <c r="AI151" s="416"/>
      <c r="AJ151" s="416"/>
      <c r="AK151" s="416"/>
      <c r="AL151" s="416"/>
      <c r="AM151" s="417"/>
      <c r="AN151" s="400"/>
      <c r="AO151" s="400"/>
      <c r="AP151" s="400"/>
      <c r="AQ151" s="400"/>
      <c r="AR151" s="400"/>
      <c r="AS151" s="400"/>
      <c r="AT151" s="400"/>
      <c r="AU151" s="400"/>
      <c r="AV151" s="290"/>
      <c r="AW151" s="290"/>
      <c r="AX151" s="290"/>
      <c r="AY151" s="290"/>
      <c r="AZ151" s="290"/>
      <c r="BA151" s="290"/>
      <c r="BB151" s="290"/>
      <c r="BC151" s="290"/>
      <c r="BE151" s="162"/>
      <c r="BF151" s="162"/>
      <c r="BG151" s="163"/>
    </row>
    <row r="152" spans="1:59" ht="24.95" customHeight="1">
      <c r="A152" s="161"/>
      <c r="B152" s="162"/>
      <c r="C152" s="162"/>
      <c r="D152" s="392"/>
      <c r="E152" s="395" t="s">
        <v>465</v>
      </c>
      <c r="F152" s="396"/>
      <c r="G152" s="397"/>
      <c r="H152" s="397"/>
      <c r="I152" s="397"/>
      <c r="J152" s="397"/>
      <c r="K152" s="398"/>
      <c r="L152" s="418"/>
      <c r="M152" s="419"/>
      <c r="N152" s="419"/>
      <c r="O152" s="419"/>
      <c r="P152" s="419"/>
      <c r="Q152" s="419"/>
      <c r="R152" s="419"/>
      <c r="S152" s="419"/>
      <c r="T152" s="419"/>
      <c r="U152" s="419"/>
      <c r="V152" s="419"/>
      <c r="W152" s="419"/>
      <c r="X152" s="419"/>
      <c r="Y152" s="419"/>
      <c r="Z152" s="419"/>
      <c r="AA152" s="419"/>
      <c r="AB152" s="419"/>
      <c r="AC152" s="419"/>
      <c r="AD152" s="419"/>
      <c r="AE152" s="419"/>
      <c r="AF152" s="419"/>
      <c r="AG152" s="420"/>
      <c r="AH152" s="418"/>
      <c r="AI152" s="419"/>
      <c r="AJ152" s="419"/>
      <c r="AK152" s="419"/>
      <c r="AL152" s="419"/>
      <c r="AM152" s="420"/>
      <c r="AN152" s="400"/>
      <c r="AO152" s="400"/>
      <c r="AP152" s="400"/>
      <c r="AQ152" s="400"/>
      <c r="AR152" s="400"/>
      <c r="AS152" s="400"/>
      <c r="AT152" s="400"/>
      <c r="AU152" s="400"/>
      <c r="AV152" s="290"/>
      <c r="AW152" s="290"/>
      <c r="AX152" s="290"/>
      <c r="AY152" s="290"/>
      <c r="AZ152" s="290"/>
      <c r="BA152" s="290"/>
      <c r="BB152" s="290"/>
      <c r="BC152" s="290"/>
      <c r="BE152" s="162"/>
      <c r="BF152" s="162"/>
      <c r="BG152" s="163"/>
    </row>
    <row r="153" spans="1:59" ht="24.95" customHeight="1">
      <c r="A153" s="161"/>
      <c r="B153" s="162"/>
      <c r="C153" s="162"/>
      <c r="D153" s="392"/>
      <c r="E153" s="395" t="s">
        <v>466</v>
      </c>
      <c r="F153" s="396"/>
      <c r="G153" s="397"/>
      <c r="H153" s="397"/>
      <c r="I153" s="397"/>
      <c r="J153" s="397"/>
      <c r="K153" s="398"/>
      <c r="L153" s="421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2"/>
      <c r="AC153" s="422"/>
      <c r="AD153" s="422"/>
      <c r="AE153" s="422"/>
      <c r="AF153" s="422"/>
      <c r="AG153" s="423"/>
      <c r="AH153" s="421"/>
      <c r="AI153" s="422"/>
      <c r="AJ153" s="422"/>
      <c r="AK153" s="422"/>
      <c r="AL153" s="422"/>
      <c r="AM153" s="423"/>
      <c r="AN153" s="400"/>
      <c r="AO153" s="400"/>
      <c r="AP153" s="400"/>
      <c r="AQ153" s="400"/>
      <c r="AR153" s="400"/>
      <c r="AS153" s="400"/>
      <c r="AT153" s="400"/>
      <c r="AU153" s="400"/>
      <c r="AV153" s="290"/>
      <c r="AW153" s="290"/>
      <c r="AX153" s="290"/>
      <c r="AY153" s="290"/>
      <c r="AZ153" s="290"/>
      <c r="BA153" s="290"/>
      <c r="BB153" s="290"/>
      <c r="BC153" s="290"/>
      <c r="BE153" s="162"/>
      <c r="BF153" s="162"/>
      <c r="BG153" s="163"/>
    </row>
    <row r="154" spans="1:59" ht="24.95" customHeight="1">
      <c r="A154" s="161"/>
      <c r="B154" s="162"/>
      <c r="C154" s="162"/>
      <c r="D154" s="392">
        <v>3</v>
      </c>
      <c r="E154" s="395" t="s">
        <v>464</v>
      </c>
      <c r="F154" s="396"/>
      <c r="G154" s="397"/>
      <c r="H154" s="397"/>
      <c r="I154" s="397"/>
      <c r="J154" s="397"/>
      <c r="K154" s="398"/>
      <c r="L154" s="415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  <c r="AA154" s="416"/>
      <c r="AB154" s="416"/>
      <c r="AC154" s="416"/>
      <c r="AD154" s="416"/>
      <c r="AE154" s="416"/>
      <c r="AF154" s="416"/>
      <c r="AG154" s="417"/>
      <c r="AH154" s="415"/>
      <c r="AI154" s="416"/>
      <c r="AJ154" s="416"/>
      <c r="AK154" s="416"/>
      <c r="AL154" s="416"/>
      <c r="AM154" s="417"/>
      <c r="AN154" s="400"/>
      <c r="AO154" s="400"/>
      <c r="AP154" s="400"/>
      <c r="AQ154" s="400"/>
      <c r="AR154" s="400"/>
      <c r="AS154" s="400"/>
      <c r="AT154" s="400"/>
      <c r="AU154" s="400"/>
      <c r="AV154" s="290"/>
      <c r="AW154" s="290"/>
      <c r="AX154" s="290"/>
      <c r="AY154" s="290"/>
      <c r="AZ154" s="290"/>
      <c r="BA154" s="290"/>
      <c r="BB154" s="290"/>
      <c r="BC154" s="290"/>
      <c r="BE154" s="162"/>
      <c r="BF154" s="162"/>
      <c r="BG154" s="163"/>
    </row>
    <row r="155" spans="1:59" ht="24.95" customHeight="1">
      <c r="A155" s="161"/>
      <c r="B155" s="162"/>
      <c r="C155" s="162"/>
      <c r="D155" s="392"/>
      <c r="E155" s="395" t="s">
        <v>465</v>
      </c>
      <c r="F155" s="396"/>
      <c r="G155" s="397"/>
      <c r="H155" s="397"/>
      <c r="I155" s="397"/>
      <c r="J155" s="397"/>
      <c r="K155" s="398"/>
      <c r="L155" s="418"/>
      <c r="M155" s="419"/>
      <c r="N155" s="419"/>
      <c r="O155" s="419"/>
      <c r="P155" s="419"/>
      <c r="Q155" s="419"/>
      <c r="R155" s="419"/>
      <c r="S155" s="419"/>
      <c r="T155" s="419"/>
      <c r="U155" s="419"/>
      <c r="V155" s="419"/>
      <c r="W155" s="419"/>
      <c r="X155" s="419"/>
      <c r="Y155" s="419"/>
      <c r="Z155" s="419"/>
      <c r="AA155" s="419"/>
      <c r="AB155" s="419"/>
      <c r="AC155" s="419"/>
      <c r="AD155" s="419"/>
      <c r="AE155" s="419"/>
      <c r="AF155" s="419"/>
      <c r="AG155" s="420"/>
      <c r="AH155" s="418"/>
      <c r="AI155" s="419"/>
      <c r="AJ155" s="419"/>
      <c r="AK155" s="419"/>
      <c r="AL155" s="419"/>
      <c r="AM155" s="420"/>
      <c r="AN155" s="400"/>
      <c r="AO155" s="400"/>
      <c r="AP155" s="400"/>
      <c r="AQ155" s="400"/>
      <c r="AR155" s="400"/>
      <c r="AS155" s="400"/>
      <c r="AT155" s="400"/>
      <c r="AU155" s="400"/>
      <c r="AV155" s="290"/>
      <c r="AW155" s="290"/>
      <c r="AX155" s="290"/>
      <c r="AY155" s="290"/>
      <c r="AZ155" s="290"/>
      <c r="BA155" s="290"/>
      <c r="BB155" s="290"/>
      <c r="BC155" s="290"/>
      <c r="BE155" s="162"/>
      <c r="BF155" s="162"/>
      <c r="BG155" s="163"/>
    </row>
    <row r="156" spans="1:59" ht="24.95" customHeight="1">
      <c r="A156" s="161"/>
      <c r="B156" s="162"/>
      <c r="C156" s="162"/>
      <c r="D156" s="392"/>
      <c r="E156" s="395" t="s">
        <v>466</v>
      </c>
      <c r="F156" s="396"/>
      <c r="G156" s="397"/>
      <c r="H156" s="397"/>
      <c r="I156" s="397"/>
      <c r="J156" s="397"/>
      <c r="K156" s="398"/>
      <c r="L156" s="421"/>
      <c r="M156" s="422"/>
      <c r="N156" s="422"/>
      <c r="O156" s="422"/>
      <c r="P156" s="422"/>
      <c r="Q156" s="422"/>
      <c r="R156" s="422"/>
      <c r="S156" s="422"/>
      <c r="T156" s="422"/>
      <c r="U156" s="422"/>
      <c r="V156" s="422"/>
      <c r="W156" s="422"/>
      <c r="X156" s="422"/>
      <c r="Y156" s="422"/>
      <c r="Z156" s="422"/>
      <c r="AA156" s="422"/>
      <c r="AB156" s="422"/>
      <c r="AC156" s="422"/>
      <c r="AD156" s="422"/>
      <c r="AE156" s="422"/>
      <c r="AF156" s="422"/>
      <c r="AG156" s="423"/>
      <c r="AH156" s="421"/>
      <c r="AI156" s="422"/>
      <c r="AJ156" s="422"/>
      <c r="AK156" s="422"/>
      <c r="AL156" s="422"/>
      <c r="AM156" s="423"/>
      <c r="AN156" s="400"/>
      <c r="AO156" s="400"/>
      <c r="AP156" s="400"/>
      <c r="AQ156" s="400"/>
      <c r="AR156" s="400"/>
      <c r="AS156" s="400"/>
      <c r="AT156" s="400"/>
      <c r="AU156" s="400"/>
      <c r="AV156" s="290"/>
      <c r="AW156" s="290"/>
      <c r="AX156" s="290"/>
      <c r="AY156" s="290"/>
      <c r="AZ156" s="290"/>
      <c r="BA156" s="290"/>
      <c r="BB156" s="290"/>
      <c r="BC156" s="290"/>
      <c r="BE156" s="162"/>
      <c r="BF156" s="162"/>
      <c r="BG156" s="163"/>
    </row>
    <row r="157" spans="1:59" ht="24.95" customHeight="1">
      <c r="A157" s="161"/>
      <c r="B157" s="162"/>
      <c r="C157" s="162"/>
      <c r="D157" s="392">
        <v>4</v>
      </c>
      <c r="E157" s="395" t="s">
        <v>464</v>
      </c>
      <c r="F157" s="396"/>
      <c r="G157" s="425"/>
      <c r="H157" s="425"/>
      <c r="I157" s="425"/>
      <c r="J157" s="425"/>
      <c r="K157" s="426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15"/>
      <c r="AI157" s="416"/>
      <c r="AJ157" s="416"/>
      <c r="AK157" s="416"/>
      <c r="AL157" s="416"/>
      <c r="AM157" s="417"/>
      <c r="AN157" s="400"/>
      <c r="AO157" s="400"/>
      <c r="AP157" s="400"/>
      <c r="AQ157" s="400"/>
      <c r="AR157" s="400"/>
      <c r="AS157" s="400"/>
      <c r="AT157" s="400"/>
      <c r="AU157" s="400"/>
      <c r="AV157" s="290"/>
      <c r="AW157" s="290"/>
      <c r="AX157" s="290"/>
      <c r="AY157" s="290"/>
      <c r="AZ157" s="290"/>
      <c r="BA157" s="290"/>
      <c r="BB157" s="290"/>
      <c r="BC157" s="290"/>
      <c r="BE157" s="162"/>
      <c r="BF157" s="162"/>
      <c r="BG157" s="163"/>
    </row>
    <row r="158" spans="1:59" ht="24.95" customHeight="1">
      <c r="A158" s="161"/>
      <c r="B158" s="162"/>
      <c r="C158" s="162"/>
      <c r="D158" s="392"/>
      <c r="E158" s="395" t="s">
        <v>465</v>
      </c>
      <c r="F158" s="396"/>
      <c r="G158" s="397"/>
      <c r="H158" s="397"/>
      <c r="I158" s="397"/>
      <c r="J158" s="397"/>
      <c r="K158" s="398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18"/>
      <c r="AI158" s="419"/>
      <c r="AJ158" s="419"/>
      <c r="AK158" s="419"/>
      <c r="AL158" s="419"/>
      <c r="AM158" s="420"/>
      <c r="AN158" s="400"/>
      <c r="AO158" s="400"/>
      <c r="AP158" s="400"/>
      <c r="AQ158" s="400"/>
      <c r="AR158" s="400"/>
      <c r="AS158" s="400"/>
      <c r="AT158" s="400"/>
      <c r="AU158" s="400"/>
      <c r="AV158" s="290"/>
      <c r="AW158" s="290"/>
      <c r="AX158" s="290"/>
      <c r="AY158" s="290"/>
      <c r="AZ158" s="290"/>
      <c r="BA158" s="290"/>
      <c r="BB158" s="290"/>
      <c r="BC158" s="290"/>
      <c r="BE158" s="162"/>
      <c r="BF158" s="162"/>
      <c r="BG158" s="163"/>
    </row>
    <row r="159" spans="1:59" ht="24.95" customHeight="1">
      <c r="A159" s="161"/>
      <c r="B159" s="162"/>
      <c r="C159" s="162"/>
      <c r="D159" s="392"/>
      <c r="E159" s="395" t="s">
        <v>466</v>
      </c>
      <c r="F159" s="396"/>
      <c r="G159" s="425"/>
      <c r="H159" s="425"/>
      <c r="I159" s="425"/>
      <c r="J159" s="425"/>
      <c r="K159" s="426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21"/>
      <c r="AI159" s="422"/>
      <c r="AJ159" s="422"/>
      <c r="AK159" s="422"/>
      <c r="AL159" s="422"/>
      <c r="AM159" s="423"/>
      <c r="AN159" s="400"/>
      <c r="AO159" s="400"/>
      <c r="AP159" s="400"/>
      <c r="AQ159" s="400"/>
      <c r="AR159" s="400"/>
      <c r="AS159" s="400"/>
      <c r="AT159" s="400"/>
      <c r="AU159" s="400"/>
      <c r="AV159" s="290"/>
      <c r="AW159" s="290"/>
      <c r="AX159" s="290"/>
      <c r="AY159" s="290"/>
      <c r="AZ159" s="290"/>
      <c r="BA159" s="290"/>
      <c r="BB159" s="290"/>
      <c r="BC159" s="290"/>
      <c r="BE159" s="162"/>
      <c r="BF159" s="162"/>
      <c r="BG159" s="163"/>
    </row>
    <row r="160" spans="1:59" s="164" customFormat="1" ht="11.25" customHeight="1">
      <c r="A160" s="166"/>
      <c r="D160" s="201"/>
      <c r="E160" s="149"/>
      <c r="F160" s="149"/>
      <c r="G160" s="520"/>
      <c r="H160" s="520"/>
      <c r="I160" s="520"/>
      <c r="J160" s="520"/>
      <c r="K160" s="520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G160" s="165"/>
    </row>
    <row r="161" spans="1:68" s="192" customFormat="1" ht="13.5" customHeight="1" thickBot="1">
      <c r="A161" s="166"/>
      <c r="B161" s="164"/>
      <c r="C161" s="164"/>
      <c r="D161" s="201"/>
      <c r="E161" s="149"/>
      <c r="F161" s="149"/>
      <c r="G161" s="149"/>
      <c r="H161" s="343"/>
      <c r="I161" s="343"/>
      <c r="J161" s="343"/>
      <c r="K161" s="343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202"/>
      <c r="AX161" s="202"/>
      <c r="AY161" s="202"/>
      <c r="AZ161" s="202"/>
      <c r="BA161" s="202"/>
      <c r="BB161" s="202"/>
      <c r="BC161" s="202"/>
      <c r="BD161" s="202"/>
      <c r="BE161" s="164"/>
      <c r="BF161" s="164"/>
      <c r="BG161" s="165"/>
    </row>
    <row r="162" spans="1:68" ht="33.75" customHeight="1" thickBot="1">
      <c r="A162" s="389" t="s">
        <v>776</v>
      </c>
      <c r="B162" s="390"/>
      <c r="C162" s="390"/>
      <c r="D162" s="390"/>
      <c r="E162" s="390"/>
      <c r="F162" s="390"/>
      <c r="G162" s="390"/>
      <c r="H162" s="390"/>
      <c r="I162" s="390"/>
      <c r="J162" s="390"/>
      <c r="K162" s="390"/>
      <c r="L162" s="390"/>
      <c r="M162" s="390"/>
      <c r="N162" s="390"/>
      <c r="O162" s="390"/>
      <c r="P162" s="390"/>
      <c r="Q162" s="390"/>
      <c r="R162" s="390"/>
      <c r="S162" s="390"/>
      <c r="T162" s="390"/>
      <c r="U162" s="390"/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0"/>
      <c r="AO162" s="390"/>
      <c r="AP162" s="390"/>
      <c r="AQ162" s="390"/>
      <c r="AR162" s="390"/>
      <c r="AS162" s="390"/>
      <c r="AT162" s="390"/>
      <c r="AU162" s="390"/>
      <c r="AV162" s="390"/>
      <c r="AW162" s="390"/>
      <c r="AX162" s="390"/>
      <c r="AY162" s="390"/>
      <c r="AZ162" s="390"/>
      <c r="BA162" s="390"/>
      <c r="BB162" s="390"/>
      <c r="BC162" s="390"/>
      <c r="BD162" s="390"/>
      <c r="BE162" s="390"/>
      <c r="BF162" s="390"/>
      <c r="BG162" s="391"/>
    </row>
    <row r="163" spans="1:68" s="192" customFormat="1" ht="14.45" customHeight="1">
      <c r="A163" s="152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5"/>
      <c r="BH163" s="160"/>
    </row>
    <row r="164" spans="1:68" s="192" customFormat="1" ht="14.45" customHeight="1">
      <c r="A164" s="152"/>
      <c r="B164" s="150"/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63"/>
      <c r="BH164" s="160"/>
    </row>
    <row r="165" spans="1:68" s="192" customFormat="1" ht="14.45" customHeight="1">
      <c r="A165" s="152"/>
      <c r="B165" s="150"/>
      <c r="C165" s="150"/>
      <c r="D165" s="521" t="s">
        <v>222</v>
      </c>
      <c r="E165" s="522"/>
      <c r="F165" s="522"/>
      <c r="G165" s="522"/>
      <c r="H165" s="522"/>
      <c r="I165" s="522"/>
      <c r="J165" s="522"/>
      <c r="K165" s="523"/>
      <c r="L165" s="521" t="s">
        <v>775</v>
      </c>
      <c r="M165" s="52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2"/>
      <c r="Z165" s="522"/>
      <c r="AA165" s="522"/>
      <c r="AB165" s="522"/>
      <c r="AC165" s="522"/>
      <c r="AD165" s="523"/>
      <c r="AE165" s="399" t="s">
        <v>467</v>
      </c>
      <c r="AF165" s="399"/>
      <c r="AG165" s="399"/>
      <c r="AH165" s="399"/>
      <c r="AI165" s="399"/>
      <c r="AJ165" s="399"/>
      <c r="AK165" s="399"/>
      <c r="AL165" s="399"/>
      <c r="AM165" s="399"/>
      <c r="AN165" s="399"/>
      <c r="AO165" s="399"/>
      <c r="AP165" s="399"/>
      <c r="AQ165" s="399"/>
      <c r="AR165" s="399"/>
      <c r="AS165" s="399"/>
      <c r="AT165" s="399"/>
      <c r="AU165" s="399"/>
      <c r="AV165" s="399"/>
      <c r="AW165" s="399"/>
      <c r="AX165" s="399"/>
      <c r="AY165" s="399"/>
      <c r="AZ165" s="399"/>
      <c r="BA165" s="399"/>
      <c r="BB165" s="279"/>
      <c r="BC165" s="279"/>
      <c r="BD165" s="279"/>
      <c r="BE165" s="279"/>
      <c r="BF165" s="279"/>
      <c r="BG165" s="163"/>
      <c r="BH165" s="160"/>
    </row>
    <row r="166" spans="1:68" s="192" customFormat="1" ht="14.45" customHeight="1">
      <c r="A166" s="152"/>
      <c r="B166" s="150"/>
      <c r="C166" s="150"/>
      <c r="D166" s="451" t="str">
        <f>D25</f>
        <v xml:space="preserve">  </v>
      </c>
      <c r="E166" s="451"/>
      <c r="F166" s="451"/>
      <c r="G166" s="451"/>
      <c r="H166" s="451"/>
      <c r="I166" s="451"/>
      <c r="J166" s="451"/>
      <c r="K166" s="451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/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259"/>
      <c r="BC166" s="259"/>
      <c r="BD166" s="259"/>
      <c r="BE166" s="259"/>
      <c r="BF166" s="259"/>
      <c r="BG166" s="163"/>
      <c r="BH166" s="160"/>
    </row>
    <row r="167" spans="1:68" s="192" customFormat="1" ht="14.45" customHeight="1">
      <c r="A167" s="152"/>
      <c r="B167" s="150"/>
      <c r="C167" s="150"/>
      <c r="D167" s="451"/>
      <c r="E167" s="451"/>
      <c r="F167" s="451"/>
      <c r="G167" s="451"/>
      <c r="H167" s="451"/>
      <c r="I167" s="451"/>
      <c r="J167" s="451"/>
      <c r="K167" s="451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/>
      <c r="AQ167" s="400"/>
      <c r="AR167" s="400"/>
      <c r="AS167" s="400"/>
      <c r="AT167" s="400"/>
      <c r="AU167" s="400"/>
      <c r="AV167" s="400"/>
      <c r="AW167" s="400"/>
      <c r="AX167" s="400"/>
      <c r="AY167" s="400"/>
      <c r="AZ167" s="400"/>
      <c r="BA167" s="400"/>
      <c r="BB167" s="259"/>
      <c r="BC167" s="259"/>
      <c r="BD167" s="259"/>
      <c r="BE167" s="259"/>
      <c r="BF167" s="259"/>
      <c r="BG167" s="163"/>
      <c r="BH167" s="160"/>
    </row>
    <row r="168" spans="1:68" s="192" customFormat="1" ht="14.45" customHeight="1">
      <c r="A168" s="152"/>
      <c r="B168" s="150"/>
      <c r="C168" s="150"/>
      <c r="D168" s="451"/>
      <c r="E168" s="451"/>
      <c r="F168" s="451"/>
      <c r="G168" s="451"/>
      <c r="H168" s="451"/>
      <c r="I168" s="451"/>
      <c r="J168" s="451"/>
      <c r="K168" s="451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/>
      <c r="AQ168" s="400"/>
      <c r="AR168" s="400"/>
      <c r="AS168" s="400"/>
      <c r="AT168" s="400"/>
      <c r="AU168" s="400"/>
      <c r="AV168" s="400"/>
      <c r="AW168" s="400"/>
      <c r="AX168" s="400"/>
      <c r="AY168" s="400"/>
      <c r="AZ168" s="400"/>
      <c r="BA168" s="400"/>
      <c r="BB168" s="259"/>
      <c r="BC168" s="259"/>
      <c r="BD168" s="259"/>
      <c r="BE168" s="259"/>
      <c r="BF168" s="259"/>
      <c r="BG168" s="163"/>
      <c r="BH168" s="160"/>
    </row>
    <row r="169" spans="1:68" s="164" customFormat="1" ht="14.45" customHeight="1">
      <c r="A169" s="152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63"/>
      <c r="BH169" s="160"/>
    </row>
    <row r="170" spans="1:68" ht="31.5" customHeight="1" thickBot="1">
      <c r="A170" s="186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9"/>
      <c r="BH170" s="192"/>
    </row>
    <row r="171" spans="1:68" ht="33.75" customHeight="1" thickBot="1">
      <c r="A171" s="389" t="s">
        <v>770</v>
      </c>
      <c r="B171" s="390"/>
      <c r="C171" s="390"/>
      <c r="D171" s="390"/>
      <c r="E171" s="390"/>
      <c r="F171" s="390"/>
      <c r="G171" s="390"/>
      <c r="H171" s="390"/>
      <c r="I171" s="390"/>
      <c r="J171" s="390"/>
      <c r="K171" s="390"/>
      <c r="L171" s="390"/>
      <c r="M171" s="390"/>
      <c r="N171" s="390"/>
      <c r="O171" s="390"/>
      <c r="P171" s="390"/>
      <c r="Q171" s="390"/>
      <c r="R171" s="390"/>
      <c r="S171" s="390"/>
      <c r="T171" s="390"/>
      <c r="U171" s="390"/>
      <c r="V171" s="390"/>
      <c r="W171" s="390"/>
      <c r="X171" s="390"/>
      <c r="Y171" s="390"/>
      <c r="Z171" s="390"/>
      <c r="AA171" s="390"/>
      <c r="AB171" s="390"/>
      <c r="AC171" s="390"/>
      <c r="AD171" s="390"/>
      <c r="AE171" s="390"/>
      <c r="AF171" s="390"/>
      <c r="AG171" s="390"/>
      <c r="AH171" s="390"/>
      <c r="AI171" s="390"/>
      <c r="AJ171" s="390"/>
      <c r="AK171" s="390"/>
      <c r="AL171" s="390"/>
      <c r="AM171" s="390"/>
      <c r="AN171" s="390"/>
      <c r="AO171" s="390"/>
      <c r="AP171" s="390"/>
      <c r="AQ171" s="390"/>
      <c r="AR171" s="390"/>
      <c r="AS171" s="390"/>
      <c r="AT171" s="390"/>
      <c r="AU171" s="390"/>
      <c r="AV171" s="390"/>
      <c r="AW171" s="390"/>
      <c r="AX171" s="390"/>
      <c r="AY171" s="390"/>
      <c r="AZ171" s="390"/>
      <c r="BA171" s="390"/>
      <c r="BB171" s="390"/>
      <c r="BC171" s="390"/>
      <c r="BD171" s="390"/>
      <c r="BE171" s="390"/>
      <c r="BF171" s="390"/>
      <c r="BG171" s="391"/>
    </row>
    <row r="172" spans="1:68">
      <c r="A172" s="161"/>
      <c r="B172" s="162"/>
      <c r="C172" s="162"/>
      <c r="D172" s="162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3"/>
      <c r="BM172" s="192"/>
      <c r="BN172" s="192"/>
    </row>
    <row r="173" spans="1:68">
      <c r="A173" s="161"/>
      <c r="B173" s="162"/>
      <c r="C173" s="162"/>
      <c r="D173" s="162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3"/>
      <c r="BM173" s="192"/>
      <c r="BN173" s="192"/>
    </row>
    <row r="174" spans="1:68" ht="15" customHeight="1">
      <c r="A174" s="161"/>
      <c r="B174" s="162"/>
      <c r="C174" s="162"/>
      <c r="G174" s="399" t="s">
        <v>222</v>
      </c>
      <c r="H174" s="399"/>
      <c r="I174" s="399"/>
      <c r="J174" s="399"/>
      <c r="K174" s="399"/>
      <c r="L174" s="399"/>
      <c r="M174" s="399"/>
      <c r="N174" s="399"/>
      <c r="O174" s="401" t="s">
        <v>774</v>
      </c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402"/>
      <c r="AH174" s="402"/>
      <c r="AI174" s="402"/>
      <c r="AJ174" s="403"/>
      <c r="AK174" s="401" t="s">
        <v>228</v>
      </c>
      <c r="AL174" s="402"/>
      <c r="AM174" s="402"/>
      <c r="AN174" s="402"/>
      <c r="AO174" s="402"/>
      <c r="AP174" s="402"/>
      <c r="AQ174" s="402"/>
      <c r="AR174" s="403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3"/>
      <c r="BL174" s="164"/>
      <c r="BM174" s="164"/>
      <c r="BN174" s="164"/>
      <c r="BO174" s="162"/>
      <c r="BP174" s="162"/>
    </row>
    <row r="175" spans="1:68" ht="15" customHeight="1">
      <c r="A175" s="161"/>
      <c r="B175" s="162"/>
      <c r="C175" s="162"/>
      <c r="G175" s="451" t="str">
        <f>D25</f>
        <v xml:space="preserve">  </v>
      </c>
      <c r="H175" s="451"/>
      <c r="I175" s="451"/>
      <c r="J175" s="451"/>
      <c r="K175" s="451"/>
      <c r="L175" s="451"/>
      <c r="M175" s="451"/>
      <c r="N175" s="451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15"/>
      <c r="AL175" s="416"/>
      <c r="AM175" s="416"/>
      <c r="AN175" s="416"/>
      <c r="AO175" s="416"/>
      <c r="AP175" s="416"/>
      <c r="AQ175" s="416"/>
      <c r="AR175" s="417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3"/>
      <c r="BL175" s="164"/>
      <c r="BM175" s="164"/>
      <c r="BN175" s="164"/>
      <c r="BO175" s="162"/>
      <c r="BP175" s="162"/>
    </row>
    <row r="176" spans="1:68">
      <c r="A176" s="161"/>
      <c r="B176" s="162"/>
      <c r="C176" s="162"/>
      <c r="G176" s="451"/>
      <c r="H176" s="451"/>
      <c r="I176" s="451"/>
      <c r="J176" s="451"/>
      <c r="K176" s="451"/>
      <c r="L176" s="451"/>
      <c r="M176" s="451"/>
      <c r="N176" s="451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21"/>
      <c r="AL176" s="422"/>
      <c r="AM176" s="422"/>
      <c r="AN176" s="422"/>
      <c r="AO176" s="422"/>
      <c r="AP176" s="422"/>
      <c r="AQ176" s="422"/>
      <c r="AR176" s="423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3"/>
      <c r="BL176" s="164"/>
      <c r="BM176" s="164"/>
      <c r="BN176" s="164"/>
      <c r="BO176" s="162"/>
      <c r="BP176" s="162"/>
    </row>
    <row r="177" spans="1:68">
      <c r="A177" s="161"/>
      <c r="B177" s="162"/>
      <c r="C177" s="162"/>
      <c r="G177" s="451"/>
      <c r="H177" s="451"/>
      <c r="I177" s="451"/>
      <c r="J177" s="451"/>
      <c r="K177" s="451"/>
      <c r="L177" s="451"/>
      <c r="M177" s="451"/>
      <c r="N177" s="451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15"/>
      <c r="AL177" s="416"/>
      <c r="AM177" s="416"/>
      <c r="AN177" s="416"/>
      <c r="AO177" s="416"/>
      <c r="AP177" s="416"/>
      <c r="AQ177" s="416"/>
      <c r="AR177" s="417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3"/>
      <c r="BL177" s="164"/>
      <c r="BM177" s="164"/>
      <c r="BN177" s="164"/>
      <c r="BO177" s="162"/>
      <c r="BP177" s="162"/>
    </row>
    <row r="178" spans="1:68">
      <c r="A178" s="161"/>
      <c r="B178" s="162"/>
      <c r="C178" s="162"/>
      <c r="G178" s="451"/>
      <c r="H178" s="451"/>
      <c r="I178" s="451"/>
      <c r="J178" s="451"/>
      <c r="K178" s="451"/>
      <c r="L178" s="451"/>
      <c r="M178" s="451"/>
      <c r="N178" s="451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21"/>
      <c r="AL178" s="422"/>
      <c r="AM178" s="422"/>
      <c r="AN178" s="422"/>
      <c r="AO178" s="422"/>
      <c r="AP178" s="422"/>
      <c r="AQ178" s="422"/>
      <c r="AR178" s="423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3"/>
      <c r="BL178" s="164"/>
      <c r="BM178" s="164"/>
      <c r="BN178" s="164"/>
      <c r="BO178" s="162"/>
      <c r="BP178" s="162"/>
    </row>
    <row r="179" spans="1:68">
      <c r="A179" s="161"/>
      <c r="B179" s="162"/>
      <c r="C179" s="162"/>
      <c r="G179" s="451"/>
      <c r="H179" s="451"/>
      <c r="I179" s="451"/>
      <c r="J179" s="451"/>
      <c r="K179" s="451"/>
      <c r="L179" s="451"/>
      <c r="M179" s="451"/>
      <c r="N179" s="451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15"/>
      <c r="AL179" s="416"/>
      <c r="AM179" s="416"/>
      <c r="AN179" s="416"/>
      <c r="AO179" s="416"/>
      <c r="AP179" s="416"/>
      <c r="AQ179" s="416"/>
      <c r="AR179" s="417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3"/>
      <c r="BL179" s="164"/>
      <c r="BM179" s="164"/>
      <c r="BN179" s="164"/>
      <c r="BO179" s="162"/>
      <c r="BP179" s="162"/>
    </row>
    <row r="180" spans="1:68">
      <c r="A180" s="161"/>
      <c r="B180" s="162"/>
      <c r="C180" s="162"/>
      <c r="G180" s="451"/>
      <c r="H180" s="451"/>
      <c r="I180" s="451"/>
      <c r="J180" s="451"/>
      <c r="K180" s="451"/>
      <c r="L180" s="451"/>
      <c r="M180" s="451"/>
      <c r="N180" s="451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21"/>
      <c r="AL180" s="422"/>
      <c r="AM180" s="422"/>
      <c r="AN180" s="422"/>
      <c r="AO180" s="422"/>
      <c r="AP180" s="422"/>
      <c r="AQ180" s="422"/>
      <c r="AR180" s="423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3"/>
      <c r="BL180" s="164"/>
      <c r="BM180" s="164"/>
      <c r="BN180" s="164"/>
      <c r="BO180" s="162"/>
      <c r="BP180" s="162"/>
    </row>
    <row r="181" spans="1:68">
      <c r="A181" s="161"/>
      <c r="B181" s="162"/>
      <c r="C181" s="162"/>
      <c r="G181" s="451"/>
      <c r="H181" s="451"/>
      <c r="I181" s="451"/>
      <c r="J181" s="451"/>
      <c r="K181" s="451"/>
      <c r="L181" s="451"/>
      <c r="M181" s="451"/>
      <c r="N181" s="451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15"/>
      <c r="AL181" s="416"/>
      <c r="AM181" s="416"/>
      <c r="AN181" s="416"/>
      <c r="AO181" s="416"/>
      <c r="AP181" s="416"/>
      <c r="AQ181" s="416"/>
      <c r="AR181" s="417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3"/>
      <c r="BL181" s="164"/>
      <c r="BM181" s="164"/>
      <c r="BN181" s="164"/>
      <c r="BO181" s="162"/>
      <c r="BP181" s="162"/>
    </row>
    <row r="182" spans="1:68" ht="14.25" customHeight="1">
      <c r="A182" s="161"/>
      <c r="B182" s="162"/>
      <c r="C182" s="162"/>
      <c r="G182" s="451"/>
      <c r="H182" s="451"/>
      <c r="I182" s="451"/>
      <c r="J182" s="451"/>
      <c r="K182" s="451"/>
      <c r="L182" s="451"/>
      <c r="M182" s="451"/>
      <c r="N182" s="451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21"/>
      <c r="AL182" s="422"/>
      <c r="AM182" s="422"/>
      <c r="AN182" s="422"/>
      <c r="AO182" s="422"/>
      <c r="AP182" s="422"/>
      <c r="AQ182" s="422"/>
      <c r="AR182" s="423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3"/>
      <c r="BL182" s="164"/>
      <c r="BM182" s="164"/>
      <c r="BN182" s="164"/>
      <c r="BO182" s="162"/>
      <c r="BP182" s="162"/>
    </row>
    <row r="183" spans="1:68">
      <c r="A183" s="161"/>
      <c r="B183" s="162"/>
      <c r="C183" s="162"/>
      <c r="G183" s="451"/>
      <c r="H183" s="451"/>
      <c r="I183" s="451"/>
      <c r="J183" s="451"/>
      <c r="K183" s="451"/>
      <c r="L183" s="451"/>
      <c r="M183" s="451"/>
      <c r="N183" s="451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15"/>
      <c r="AL183" s="416"/>
      <c r="AM183" s="416"/>
      <c r="AN183" s="416"/>
      <c r="AO183" s="416"/>
      <c r="AP183" s="416"/>
      <c r="AQ183" s="416"/>
      <c r="AR183" s="417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3"/>
      <c r="BL183" s="164"/>
      <c r="BM183" s="164"/>
      <c r="BN183" s="164"/>
      <c r="BO183" s="162"/>
      <c r="BP183" s="162"/>
    </row>
    <row r="184" spans="1:68">
      <c r="A184" s="161"/>
      <c r="B184" s="162"/>
      <c r="C184" s="162"/>
      <c r="G184" s="451"/>
      <c r="H184" s="451"/>
      <c r="I184" s="451"/>
      <c r="J184" s="451"/>
      <c r="K184" s="451"/>
      <c r="L184" s="451"/>
      <c r="M184" s="451"/>
      <c r="N184" s="451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21"/>
      <c r="AL184" s="422"/>
      <c r="AM184" s="422"/>
      <c r="AN184" s="422"/>
      <c r="AO184" s="422"/>
      <c r="AP184" s="422"/>
      <c r="AQ184" s="422"/>
      <c r="AR184" s="423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3"/>
      <c r="BL184" s="164"/>
      <c r="BM184" s="164"/>
      <c r="BN184" s="164"/>
      <c r="BO184" s="162"/>
      <c r="BP184" s="162"/>
    </row>
    <row r="185" spans="1:68">
      <c r="A185" s="161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39"/>
      <c r="AG185" s="162"/>
      <c r="AH185" s="2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3"/>
      <c r="BL185" s="164"/>
      <c r="BM185" s="164"/>
      <c r="BN185" s="164"/>
      <c r="BO185" s="162"/>
      <c r="BP185" s="162"/>
    </row>
    <row r="186" spans="1:68" ht="15.75" customHeight="1" thickBot="1">
      <c r="A186" s="186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288"/>
      <c r="AG186" s="187"/>
      <c r="AH186" s="289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9"/>
      <c r="BL186" s="164"/>
      <c r="BM186" s="164"/>
      <c r="BN186" s="164"/>
      <c r="BO186" s="162"/>
      <c r="BP186" s="162"/>
    </row>
    <row r="187" spans="1:68">
      <c r="AF187" s="260"/>
      <c r="AH187" s="262"/>
      <c r="BL187" s="164"/>
      <c r="BM187" s="164"/>
      <c r="BN187" s="201"/>
      <c r="BO187" s="162"/>
      <c r="BP187" s="162"/>
    </row>
    <row r="188" spans="1:68">
      <c r="AF188" s="260"/>
      <c r="AH188" s="262"/>
      <c r="BL188" s="164"/>
      <c r="BM188" s="164"/>
      <c r="BN188" s="201"/>
      <c r="BO188" s="162"/>
      <c r="BP188" s="162"/>
    </row>
    <row r="189" spans="1:68">
      <c r="BL189" s="192"/>
      <c r="BM189" s="164"/>
      <c r="BN189" s="164"/>
      <c r="BO189" s="162"/>
    </row>
    <row r="190" spans="1:68">
      <c r="BL190" s="192"/>
      <c r="BM190" s="164"/>
      <c r="BN190" s="164"/>
      <c r="BO190" s="162"/>
    </row>
    <row r="191" spans="1:68">
      <c r="BL191" s="192"/>
      <c r="BM191" s="164"/>
      <c r="BN191" s="164"/>
      <c r="BO191" s="162"/>
    </row>
    <row r="192" spans="1:68">
      <c r="BL192" s="192"/>
      <c r="BM192" s="164"/>
      <c r="BN192" s="164"/>
      <c r="BO192" s="162"/>
    </row>
    <row r="193" spans="64:67">
      <c r="BL193" s="192"/>
      <c r="BM193" s="164"/>
      <c r="BN193" s="164"/>
      <c r="BO193" s="162"/>
    </row>
    <row r="194" spans="64:67">
      <c r="BL194" s="192"/>
      <c r="BM194" s="164"/>
      <c r="BN194" s="164"/>
      <c r="BO194" s="162"/>
    </row>
    <row r="195" spans="64:67">
      <c r="BM195" s="162"/>
      <c r="BN195" s="162"/>
      <c r="BO195" s="162"/>
    </row>
    <row r="196" spans="64:67">
      <c r="BM196" s="162"/>
      <c r="BN196" s="162"/>
      <c r="BO196" s="162"/>
    </row>
    <row r="197" spans="64:67">
      <c r="BM197" s="162"/>
      <c r="BN197" s="162"/>
      <c r="BO197" s="162"/>
    </row>
  </sheetData>
  <sheetProtection algorithmName="SHA-512" hashValue="fuQ4n98ITMPT0oFqbAUIad/xntRZwztBt9xjW/9LbWdJoW4fHAQYCAR2JtDxia8AA0UK03B7bB52Yg0yyQU4Sg==" saltValue="Ch26JTSctzR6waIlNq1H7Q==" spinCount="100000" sheet="1" objects="1" scenarios="1" formatColumns="0" formatRows="0"/>
  <mergeCells count="467">
    <mergeCell ref="A171:BG171"/>
    <mergeCell ref="G174:N174"/>
    <mergeCell ref="O174:AJ174"/>
    <mergeCell ref="AK174:AR174"/>
    <mergeCell ref="G175:N184"/>
    <mergeCell ref="O175:AJ176"/>
    <mergeCell ref="AK175:AR176"/>
    <mergeCell ref="O177:AJ178"/>
    <mergeCell ref="AK177:AR178"/>
    <mergeCell ref="O179:AJ180"/>
    <mergeCell ref="AK179:AR180"/>
    <mergeCell ref="O181:AJ182"/>
    <mergeCell ref="AK181:AR182"/>
    <mergeCell ref="O183:AJ184"/>
    <mergeCell ref="AK183:AR184"/>
    <mergeCell ref="AR151:AU153"/>
    <mergeCell ref="E152:F152"/>
    <mergeCell ref="G152:K152"/>
    <mergeCell ref="E153:F153"/>
    <mergeCell ref="G153:K153"/>
    <mergeCell ref="G160:K160"/>
    <mergeCell ref="A162:BG162"/>
    <mergeCell ref="D165:K165"/>
    <mergeCell ref="L165:AD165"/>
    <mergeCell ref="AN151:AN153"/>
    <mergeCell ref="G157:K157"/>
    <mergeCell ref="AO154:AQ156"/>
    <mergeCell ref="AR154:AU156"/>
    <mergeCell ref="AE165:BA165"/>
    <mergeCell ref="D166:K168"/>
    <mergeCell ref="L166:AD168"/>
    <mergeCell ref="AE166:BA168"/>
    <mergeCell ref="AR157:AU159"/>
    <mergeCell ref="E158:F158"/>
    <mergeCell ref="G158:K158"/>
    <mergeCell ref="E159:F159"/>
    <mergeCell ref="G159:K159"/>
    <mergeCell ref="R137:W137"/>
    <mergeCell ref="AA137:AA138"/>
    <mergeCell ref="AB137:AC138"/>
    <mergeCell ref="AD137:AE138"/>
    <mergeCell ref="AF137:AG138"/>
    <mergeCell ref="AH137:AI138"/>
    <mergeCell ref="AJ137:AK138"/>
    <mergeCell ref="J138:P138"/>
    <mergeCell ref="R138:W138"/>
    <mergeCell ref="BU128:BU129"/>
    <mergeCell ref="R128:W128"/>
    <mergeCell ref="BV128:BV129"/>
    <mergeCell ref="E129:P129"/>
    <mergeCell ref="R129:W129"/>
    <mergeCell ref="Z129:Z138"/>
    <mergeCell ref="AA129:AA130"/>
    <mergeCell ref="AB129:AC130"/>
    <mergeCell ref="AD129:AE130"/>
    <mergeCell ref="AF129:AG130"/>
    <mergeCell ref="AH129:AI130"/>
    <mergeCell ref="AJ129:AK130"/>
    <mergeCell ref="R130:W130"/>
    <mergeCell ref="AN130:AZ130"/>
    <mergeCell ref="J131:P131"/>
    <mergeCell ref="AA131:AA132"/>
    <mergeCell ref="AB131:AC132"/>
    <mergeCell ref="AD131:AE132"/>
    <mergeCell ref="AF131:AG132"/>
    <mergeCell ref="AH131:AI132"/>
    <mergeCell ref="AJ131:AK132"/>
    <mergeCell ref="AN131:AZ132"/>
    <mergeCell ref="BN132:BP132"/>
    <mergeCell ref="AA133:AA134"/>
    <mergeCell ref="AQ99:AQ110"/>
    <mergeCell ref="BX99:BX103"/>
    <mergeCell ref="B108:B110"/>
    <mergeCell ref="C108:E108"/>
    <mergeCell ref="F108:I108"/>
    <mergeCell ref="J108:W110"/>
    <mergeCell ref="X108:Y110"/>
    <mergeCell ref="Z108:AA110"/>
    <mergeCell ref="AB108:AC110"/>
    <mergeCell ref="AD108:AE110"/>
    <mergeCell ref="AF108:AG110"/>
    <mergeCell ref="AH108:AI110"/>
    <mergeCell ref="AJ108:AK110"/>
    <mergeCell ref="AL108:AL110"/>
    <mergeCell ref="AM108:AM110"/>
    <mergeCell ref="AN108:AN110"/>
    <mergeCell ref="AO108:AO110"/>
    <mergeCell ref="AP108:AP110"/>
    <mergeCell ref="C109:E109"/>
    <mergeCell ref="F109:I109"/>
    <mergeCell ref="C110:E110"/>
    <mergeCell ref="F110:I110"/>
    <mergeCell ref="AQ85:AQ96"/>
    <mergeCell ref="BX85:BX89"/>
    <mergeCell ref="B94:B96"/>
    <mergeCell ref="C94:E94"/>
    <mergeCell ref="F94:I94"/>
    <mergeCell ref="J94:W96"/>
    <mergeCell ref="X94:Y96"/>
    <mergeCell ref="Z94:AA96"/>
    <mergeCell ref="AB94:AC96"/>
    <mergeCell ref="AD94:AE96"/>
    <mergeCell ref="AF94:AG96"/>
    <mergeCell ref="AH94:AI96"/>
    <mergeCell ref="AJ94:AK96"/>
    <mergeCell ref="AL94:AL96"/>
    <mergeCell ref="AM94:AM96"/>
    <mergeCell ref="AN94:AN96"/>
    <mergeCell ref="AO94:AO96"/>
    <mergeCell ref="AP94:AP96"/>
    <mergeCell ref="C95:E95"/>
    <mergeCell ref="F95:I95"/>
    <mergeCell ref="AB85:AC87"/>
    <mergeCell ref="AD85:AE87"/>
    <mergeCell ref="B85:B87"/>
    <mergeCell ref="C85:E85"/>
    <mergeCell ref="A82:BG82"/>
    <mergeCell ref="B84:I84"/>
    <mergeCell ref="J84:W84"/>
    <mergeCell ref="X84:Y84"/>
    <mergeCell ref="Z84:AA84"/>
    <mergeCell ref="AB84:AC84"/>
    <mergeCell ref="AD84:AE84"/>
    <mergeCell ref="AF84:AG84"/>
    <mergeCell ref="AH84:AI84"/>
    <mergeCell ref="AJ84:AK84"/>
    <mergeCell ref="D64:I64"/>
    <mergeCell ref="R65:W65"/>
    <mergeCell ref="J66:P66"/>
    <mergeCell ref="R66:W66"/>
    <mergeCell ref="R67:W67"/>
    <mergeCell ref="F68:G68"/>
    <mergeCell ref="H68:I68"/>
    <mergeCell ref="A71:BG71"/>
    <mergeCell ref="J76:R76"/>
    <mergeCell ref="W76:AF76"/>
    <mergeCell ref="AJ58:AK59"/>
    <mergeCell ref="A60:H60"/>
    <mergeCell ref="I60:T60"/>
    <mergeCell ref="AA60:AA61"/>
    <mergeCell ref="AB60:AC61"/>
    <mergeCell ref="AD60:AE61"/>
    <mergeCell ref="AF60:AG61"/>
    <mergeCell ref="AH60:AI61"/>
    <mergeCell ref="AJ60:AK61"/>
    <mergeCell ref="I61:X61"/>
    <mergeCell ref="AH58:AI59"/>
    <mergeCell ref="AH52:AI53"/>
    <mergeCell ref="AJ52:AK53"/>
    <mergeCell ref="AA54:AA55"/>
    <mergeCell ref="AB54:AC55"/>
    <mergeCell ref="AD54:AE55"/>
    <mergeCell ref="AF54:AG55"/>
    <mergeCell ref="AH54:AI55"/>
    <mergeCell ref="AJ54:AK55"/>
    <mergeCell ref="AN54:AZ54"/>
    <mergeCell ref="AN55:AZ56"/>
    <mergeCell ref="AA56:AA57"/>
    <mergeCell ref="AB56:AC57"/>
    <mergeCell ref="AD56:AE57"/>
    <mergeCell ref="AF56:AG57"/>
    <mergeCell ref="AH56:AI57"/>
    <mergeCell ref="AJ56:AK57"/>
    <mergeCell ref="BU48:BU49"/>
    <mergeCell ref="BV48:BV49"/>
    <mergeCell ref="D49:G49"/>
    <mergeCell ref="A50:H50"/>
    <mergeCell ref="AB50:AK50"/>
    <mergeCell ref="A51:F51"/>
    <mergeCell ref="I51:X51"/>
    <mergeCell ref="AB51:AC51"/>
    <mergeCell ref="AD51:AE51"/>
    <mergeCell ref="AF51:AG51"/>
    <mergeCell ref="AH51:AI51"/>
    <mergeCell ref="AJ51:AK51"/>
    <mergeCell ref="D38:BC39"/>
    <mergeCell ref="D43:BC43"/>
    <mergeCell ref="D44:BC44"/>
    <mergeCell ref="D45:BC45"/>
    <mergeCell ref="A47:BG47"/>
    <mergeCell ref="BM47:BO48"/>
    <mergeCell ref="Z48:AK48"/>
    <mergeCell ref="D40:BC40"/>
    <mergeCell ref="D41:BC41"/>
    <mergeCell ref="D42:BC42"/>
    <mergeCell ref="A1:O4"/>
    <mergeCell ref="P1:BG4"/>
    <mergeCell ref="AS11:BE11"/>
    <mergeCell ref="M13:T13"/>
    <mergeCell ref="V13:AJ13"/>
    <mergeCell ref="A15:BG15"/>
    <mergeCell ref="D16:BE16"/>
    <mergeCell ref="D17:BC17"/>
    <mergeCell ref="D6:G6"/>
    <mergeCell ref="K6:BD6"/>
    <mergeCell ref="D8:G8"/>
    <mergeCell ref="K8:BD8"/>
    <mergeCell ref="D10:I10"/>
    <mergeCell ref="K10:AJ10"/>
    <mergeCell ref="AS10:BD10"/>
    <mergeCell ref="AN10:AQ10"/>
    <mergeCell ref="D19:H19"/>
    <mergeCell ref="I19:N19"/>
    <mergeCell ref="O19:AK19"/>
    <mergeCell ref="AO19:BF19"/>
    <mergeCell ref="D20:H20"/>
    <mergeCell ref="J20:L20"/>
    <mergeCell ref="O20:AN20"/>
    <mergeCell ref="AP20:BC20"/>
    <mergeCell ref="AP21:BC21"/>
    <mergeCell ref="AP22:BC22"/>
    <mergeCell ref="AP23:BC23"/>
    <mergeCell ref="D34:I34"/>
    <mergeCell ref="J34:X34"/>
    <mergeCell ref="Y34:AH34"/>
    <mergeCell ref="AI34:BC34"/>
    <mergeCell ref="D32:I32"/>
    <mergeCell ref="J32:X32"/>
    <mergeCell ref="Y32:AH32"/>
    <mergeCell ref="AI32:BC32"/>
    <mergeCell ref="D33:I33"/>
    <mergeCell ref="J33:X33"/>
    <mergeCell ref="Y33:AH33"/>
    <mergeCell ref="AI33:BC33"/>
    <mergeCell ref="D24:BE24"/>
    <mergeCell ref="D25:BC25"/>
    <mergeCell ref="D27:AM27"/>
    <mergeCell ref="AO27:BC27"/>
    <mergeCell ref="D28:AM28"/>
    <mergeCell ref="AO28:BC28"/>
    <mergeCell ref="D30:BC30"/>
    <mergeCell ref="D31:X31"/>
    <mergeCell ref="Y31:BC31"/>
    <mergeCell ref="D35:I35"/>
    <mergeCell ref="J35:X35"/>
    <mergeCell ref="Y35:AH35"/>
    <mergeCell ref="AI35:BC35"/>
    <mergeCell ref="D36:I36"/>
    <mergeCell ref="J36:X36"/>
    <mergeCell ref="Y36:AH36"/>
    <mergeCell ref="AI36:BC36"/>
    <mergeCell ref="D37:I37"/>
    <mergeCell ref="J37:X37"/>
    <mergeCell ref="Y37:AH37"/>
    <mergeCell ref="AI37:BC37"/>
    <mergeCell ref="A52:F52"/>
    <mergeCell ref="R54:W54"/>
    <mergeCell ref="Z52:Z61"/>
    <mergeCell ref="AA52:AA53"/>
    <mergeCell ref="AB52:AC53"/>
    <mergeCell ref="AD52:AE53"/>
    <mergeCell ref="AF52:AG53"/>
    <mergeCell ref="R62:W62"/>
    <mergeCell ref="R58:W58"/>
    <mergeCell ref="AA58:AA59"/>
    <mergeCell ref="AB58:AC59"/>
    <mergeCell ref="AD58:AE59"/>
    <mergeCell ref="AF58:AG59"/>
    <mergeCell ref="D55:I55"/>
    <mergeCell ref="R56:W56"/>
    <mergeCell ref="J57:P57"/>
    <mergeCell ref="R57:W57"/>
    <mergeCell ref="R55:W55"/>
    <mergeCell ref="F85:I85"/>
    <mergeCell ref="J85:W87"/>
    <mergeCell ref="X85:Y87"/>
    <mergeCell ref="Z85:AA87"/>
    <mergeCell ref="AO85:AO87"/>
    <mergeCell ref="AP85:AP87"/>
    <mergeCell ref="C86:E86"/>
    <mergeCell ref="F86:I86"/>
    <mergeCell ref="C87:E87"/>
    <mergeCell ref="F87:I87"/>
    <mergeCell ref="AF85:AG87"/>
    <mergeCell ref="AH85:AI87"/>
    <mergeCell ref="AJ85:AK87"/>
    <mergeCell ref="AL85:AL87"/>
    <mergeCell ref="AM85:AM87"/>
    <mergeCell ref="AN85:AN87"/>
    <mergeCell ref="B88:B90"/>
    <mergeCell ref="AM91:AM93"/>
    <mergeCell ref="AN91:AN93"/>
    <mergeCell ref="AO91:AO93"/>
    <mergeCell ref="AD88:AE90"/>
    <mergeCell ref="AF88:AG90"/>
    <mergeCell ref="AH88:AI90"/>
    <mergeCell ref="AJ88:AK90"/>
    <mergeCell ref="AL88:AL90"/>
    <mergeCell ref="C88:E88"/>
    <mergeCell ref="F88:I88"/>
    <mergeCell ref="J88:W90"/>
    <mergeCell ref="X88:Y90"/>
    <mergeCell ref="Z88:AA90"/>
    <mergeCell ref="AJ91:AK93"/>
    <mergeCell ref="AL91:AL93"/>
    <mergeCell ref="B91:B93"/>
    <mergeCell ref="C91:E91"/>
    <mergeCell ref="F91:I91"/>
    <mergeCell ref="J91:W93"/>
    <mergeCell ref="X91:Y93"/>
    <mergeCell ref="Z91:AA93"/>
    <mergeCell ref="AM88:AM90"/>
    <mergeCell ref="AP88:AP90"/>
    <mergeCell ref="C89:E89"/>
    <mergeCell ref="F89:I89"/>
    <mergeCell ref="C90:E90"/>
    <mergeCell ref="F90:I90"/>
    <mergeCell ref="AB88:AC90"/>
    <mergeCell ref="C96:E96"/>
    <mergeCell ref="F96:I96"/>
    <mergeCell ref="AN88:AN90"/>
    <mergeCell ref="AO88:AO90"/>
    <mergeCell ref="B98:I98"/>
    <mergeCell ref="J98:W98"/>
    <mergeCell ref="X98:Y98"/>
    <mergeCell ref="Z98:AA98"/>
    <mergeCell ref="AB98:AC98"/>
    <mergeCell ref="AD98:AE98"/>
    <mergeCell ref="AF98:AG98"/>
    <mergeCell ref="AP91:AP93"/>
    <mergeCell ref="C92:E92"/>
    <mergeCell ref="F92:I92"/>
    <mergeCell ref="C93:E93"/>
    <mergeCell ref="F93:I93"/>
    <mergeCell ref="AB91:AC93"/>
    <mergeCell ref="AD91:AE93"/>
    <mergeCell ref="AF91:AG93"/>
    <mergeCell ref="AH91:AI93"/>
    <mergeCell ref="AJ98:AK98"/>
    <mergeCell ref="AH98:AI98"/>
    <mergeCell ref="Z99:AA101"/>
    <mergeCell ref="AB99:AC101"/>
    <mergeCell ref="AM102:AM104"/>
    <mergeCell ref="AN102:AN104"/>
    <mergeCell ref="AO102:AO104"/>
    <mergeCell ref="AP102:AP104"/>
    <mergeCell ref="C103:E103"/>
    <mergeCell ref="F103:I103"/>
    <mergeCell ref="C104:E104"/>
    <mergeCell ref="F104:I104"/>
    <mergeCell ref="AB102:AC104"/>
    <mergeCell ref="AD102:AE104"/>
    <mergeCell ref="AF102:AG104"/>
    <mergeCell ref="AH102:AI104"/>
    <mergeCell ref="AJ102:AK104"/>
    <mergeCell ref="AL102:AL104"/>
    <mergeCell ref="B102:B104"/>
    <mergeCell ref="C102:E102"/>
    <mergeCell ref="F102:I102"/>
    <mergeCell ref="J102:W104"/>
    <mergeCell ref="X102:Y104"/>
    <mergeCell ref="Z102:AA104"/>
    <mergeCell ref="AN99:AN101"/>
    <mergeCell ref="AO99:AO101"/>
    <mergeCell ref="AP99:AP101"/>
    <mergeCell ref="C100:E100"/>
    <mergeCell ref="F100:I100"/>
    <mergeCell ref="C101:E101"/>
    <mergeCell ref="F101:I101"/>
    <mergeCell ref="AD99:AE101"/>
    <mergeCell ref="AF99:AG101"/>
    <mergeCell ref="AH99:AI101"/>
    <mergeCell ref="AJ99:AK101"/>
    <mergeCell ref="AL99:AL101"/>
    <mergeCell ref="AM99:AM101"/>
    <mergeCell ref="B99:B101"/>
    <mergeCell ref="C99:E99"/>
    <mergeCell ref="F99:I99"/>
    <mergeCell ref="J99:W101"/>
    <mergeCell ref="X99:Y101"/>
    <mergeCell ref="AO105:AO107"/>
    <mergeCell ref="AP105:AP107"/>
    <mergeCell ref="C106:E106"/>
    <mergeCell ref="F106:I106"/>
    <mergeCell ref="C107:E107"/>
    <mergeCell ref="F107:I107"/>
    <mergeCell ref="AB105:AC107"/>
    <mergeCell ref="AD105:AE107"/>
    <mergeCell ref="AF105:AG107"/>
    <mergeCell ref="AH105:AI107"/>
    <mergeCell ref="AJ105:AK107"/>
    <mergeCell ref="AL105:AL107"/>
    <mergeCell ref="B105:B107"/>
    <mergeCell ref="C105:E105"/>
    <mergeCell ref="F105:I105"/>
    <mergeCell ref="J105:W107"/>
    <mergeCell ref="X105:Y107"/>
    <mergeCell ref="Z105:AA107"/>
    <mergeCell ref="P113:AB113"/>
    <mergeCell ref="AC113:AN113"/>
    <mergeCell ref="P114:AB114"/>
    <mergeCell ref="AC114:AN114"/>
    <mergeCell ref="AM105:AM107"/>
    <mergeCell ref="AN105:AN107"/>
    <mergeCell ref="A117:BG117"/>
    <mergeCell ref="BM118:BM120"/>
    <mergeCell ref="C119:R119"/>
    <mergeCell ref="BO116:BQ116"/>
    <mergeCell ref="B121:F121"/>
    <mergeCell ref="L121:P121"/>
    <mergeCell ref="Q121:R121"/>
    <mergeCell ref="Z125:AK125"/>
    <mergeCell ref="R127:W127"/>
    <mergeCell ref="D126:G126"/>
    <mergeCell ref="AB127:AK127"/>
    <mergeCell ref="BM127:BO128"/>
    <mergeCell ref="AB128:AC128"/>
    <mergeCell ref="AD128:AE128"/>
    <mergeCell ref="AF128:AG128"/>
    <mergeCell ref="AH128:AI128"/>
    <mergeCell ref="AJ128:AK128"/>
    <mergeCell ref="R131:W131"/>
    <mergeCell ref="R134:W134"/>
    <mergeCell ref="R135:W135"/>
    <mergeCell ref="AF133:AG134"/>
    <mergeCell ref="AH133:AI134"/>
    <mergeCell ref="AJ133:AK134"/>
    <mergeCell ref="AA135:AA136"/>
    <mergeCell ref="AB135:AC136"/>
    <mergeCell ref="AD135:AE136"/>
    <mergeCell ref="AF135:AG136"/>
    <mergeCell ref="AH135:AI136"/>
    <mergeCell ref="AJ135:AK136"/>
    <mergeCell ref="R136:W136"/>
    <mergeCell ref="AB133:AC134"/>
    <mergeCell ref="AD133:AE134"/>
    <mergeCell ref="A142:BG142"/>
    <mergeCell ref="D146:K146"/>
    <mergeCell ref="D147:K147"/>
    <mergeCell ref="L147:AG147"/>
    <mergeCell ref="AH147:AM147"/>
    <mergeCell ref="AO148:AQ150"/>
    <mergeCell ref="AR148:AU150"/>
    <mergeCell ref="E149:F149"/>
    <mergeCell ref="G149:K149"/>
    <mergeCell ref="E150:F150"/>
    <mergeCell ref="G150:K150"/>
    <mergeCell ref="D148:D150"/>
    <mergeCell ref="E148:F148"/>
    <mergeCell ref="G148:K148"/>
    <mergeCell ref="L148:AG150"/>
    <mergeCell ref="AH148:AM150"/>
    <mergeCell ref="AN148:AN150"/>
    <mergeCell ref="AO147:AQ147"/>
    <mergeCell ref="AR147:AU147"/>
    <mergeCell ref="AN154:AN156"/>
    <mergeCell ref="D157:D159"/>
    <mergeCell ref="E157:F157"/>
    <mergeCell ref="L157:AG159"/>
    <mergeCell ref="AH157:AM159"/>
    <mergeCell ref="AN157:AN159"/>
    <mergeCell ref="AO157:AQ159"/>
    <mergeCell ref="D151:D153"/>
    <mergeCell ref="E151:F151"/>
    <mergeCell ref="G151:K151"/>
    <mergeCell ref="L151:AG153"/>
    <mergeCell ref="E155:F155"/>
    <mergeCell ref="G155:K155"/>
    <mergeCell ref="E156:F156"/>
    <mergeCell ref="G156:K156"/>
    <mergeCell ref="D154:D156"/>
    <mergeCell ref="E154:F154"/>
    <mergeCell ref="G154:K154"/>
    <mergeCell ref="L154:AG156"/>
    <mergeCell ref="AH154:AM156"/>
    <mergeCell ref="AH151:AM153"/>
    <mergeCell ref="AO151:AQ153"/>
  </mergeCells>
  <conditionalFormatting sqref="AK13:AL13">
    <cfRule type="expression" dxfId="241" priority="61">
      <formula>$BN$188=1</formula>
    </cfRule>
  </conditionalFormatting>
  <conditionalFormatting sqref="G52:W52">
    <cfRule type="expression" dxfId="240" priority="60">
      <formula>$I$51&lt;&gt;""</formula>
    </cfRule>
  </conditionalFormatting>
  <conditionalFormatting sqref="D64">
    <cfRule type="expression" dxfId="239" priority="59">
      <formula>$AK$13&lt;&gt;1</formula>
    </cfRule>
  </conditionalFormatting>
  <conditionalFormatting sqref="B85:E85 B86:B96">
    <cfRule type="expression" dxfId="238" priority="58">
      <formula>$AK$13&lt;&gt;4</formula>
    </cfRule>
  </conditionalFormatting>
  <conditionalFormatting sqref="C100:E110">
    <cfRule type="expression" dxfId="237" priority="54">
      <formula>$AK$13&lt;&gt;4</formula>
    </cfRule>
  </conditionalFormatting>
  <conditionalFormatting sqref="F100:I110">
    <cfRule type="expression" dxfId="236" priority="52">
      <formula>$AK$13&lt;&gt;4</formula>
    </cfRule>
  </conditionalFormatting>
  <conditionalFormatting sqref="C86:E96">
    <cfRule type="expression" dxfId="235" priority="57">
      <formula>$AK$13&lt;&gt;4</formula>
    </cfRule>
  </conditionalFormatting>
  <conditionalFormatting sqref="F86:I96">
    <cfRule type="expression" dxfId="234" priority="56">
      <formula>$AK$13&lt;&gt;4</formula>
    </cfRule>
  </conditionalFormatting>
  <conditionalFormatting sqref="B99:E99 B100:B110">
    <cfRule type="expression" dxfId="233" priority="55">
      <formula>$AK$13&lt;&gt;4</formula>
    </cfRule>
  </conditionalFormatting>
  <conditionalFormatting sqref="F99:I99">
    <cfRule type="expression" dxfId="232" priority="53">
      <formula>$AK$13&lt;&gt;4</formula>
    </cfRule>
  </conditionalFormatting>
  <conditionalFormatting sqref="B98:I98">
    <cfRule type="expression" dxfId="231" priority="51">
      <formula>$AK$13&lt;&gt;4</formula>
    </cfRule>
  </conditionalFormatting>
  <conditionalFormatting sqref="G148:K159">
    <cfRule type="expression" dxfId="230" priority="49">
      <formula>$AK$13&lt;&gt;4</formula>
    </cfRule>
    <cfRule type="expression" dxfId="229" priority="50">
      <formula>$AK$13&lt;&gt;4</formula>
    </cfRule>
  </conditionalFormatting>
  <conditionalFormatting sqref="F85:I85">
    <cfRule type="expression" dxfId="228" priority="48">
      <formula>$AK$13&lt;&gt;4</formula>
    </cfRule>
  </conditionalFormatting>
  <conditionalFormatting sqref="D148:F148 D149:D159">
    <cfRule type="expression" dxfId="227" priority="47">
      <formula>$AK$13&lt;&gt;4</formula>
    </cfRule>
  </conditionalFormatting>
  <conditionalFormatting sqref="E149:F159">
    <cfRule type="expression" dxfId="226" priority="46">
      <formula>$AK$13&lt;&gt;4</formula>
    </cfRule>
  </conditionalFormatting>
  <conditionalFormatting sqref="D147:K147">
    <cfRule type="expression" dxfId="225" priority="45">
      <formula>$AK$13&lt;&gt;4</formula>
    </cfRule>
  </conditionalFormatting>
  <conditionalFormatting sqref="D145:K146">
    <cfRule type="expression" dxfId="224" priority="44">
      <formula>$AK$13&lt;&gt;4</formula>
    </cfRule>
  </conditionalFormatting>
  <conditionalFormatting sqref="L146">
    <cfRule type="expression" dxfId="223" priority="43">
      <formula>$AK$13&lt;&gt;4</formula>
    </cfRule>
  </conditionalFormatting>
  <conditionalFormatting sqref="AN55:AZ56">
    <cfRule type="expression" dxfId="222" priority="42">
      <formula>$AN$55="Extrema"</formula>
    </cfRule>
  </conditionalFormatting>
  <conditionalFormatting sqref="AN131:AZ132">
    <cfRule type="expression" dxfId="221" priority="38">
      <formula>$AN$131="Extrema"</formula>
    </cfRule>
  </conditionalFormatting>
  <conditionalFormatting sqref="I61:X61">
    <cfRule type="expression" dxfId="220" priority="34">
      <formula>$AK$13=1</formula>
    </cfRule>
  </conditionalFormatting>
  <conditionalFormatting sqref="B84:I84">
    <cfRule type="expression" dxfId="219" priority="24">
      <formula>$AK$13&lt;&gt;4</formula>
    </cfRule>
  </conditionalFormatting>
  <conditionalFormatting sqref="N75:Q75 W76">
    <cfRule type="expression" dxfId="218" priority="64">
      <formula>#REF!="X"</formula>
    </cfRule>
  </conditionalFormatting>
  <conditionalFormatting sqref="AP20:BE23">
    <cfRule type="expression" dxfId="217" priority="2">
      <formula>$AK$13&lt;&gt;4</formula>
    </cfRule>
  </conditionalFormatting>
  <conditionalFormatting sqref="AP21:AP23">
    <cfRule type="expression" dxfId="216" priority="1">
      <formula>$AK$13&lt;&gt;4</formula>
    </cfRule>
  </conditionalFormatting>
  <dataValidations count="45">
    <dataValidation type="list" allowBlank="1" showInputMessage="1" showErrorMessage="1" sqref="AN85:AN96 AN99:AN110" xr:uid="{11B6B7E9-422F-47AB-9BC5-2D2BABE874FF}">
      <formula1>Pregunta9</formula1>
    </dataValidation>
    <dataValidation type="list" allowBlank="1" showInputMessage="1" showErrorMessage="1" sqref="W76:AF76" xr:uid="{5A8152BF-EF33-491E-8B62-47694FE01BAA}">
      <formula1>Opciones_de_tratamiento</formula1>
    </dataValidation>
    <dataValidation type="list" allowBlank="1" showInputMessage="1" showErrorMessage="1" sqref="L166:AD168" xr:uid="{829C65AA-C8C1-4A67-BDBB-C7E7C4B26B0F}">
      <formula1>Mecanismos_de_deteccion</formula1>
    </dataValidation>
    <dataValidation type="list" allowBlank="1" showInputMessage="1" showErrorMessage="1" sqref="AL85:AL96 AL99:AL110" xr:uid="{12E36256-0B86-45F3-8BCA-356B209763D8}">
      <formula1>Pregunta8</formula1>
    </dataValidation>
    <dataValidation type="list" allowBlank="1" showInputMessage="1" showErrorMessage="1" sqref="AJ85:AK96 AJ99:AK110" xr:uid="{ADE0CB9F-D0F6-4CEA-A930-FB074B65AAE6}">
      <formula1>Pregunta7</formula1>
    </dataValidation>
    <dataValidation type="list" allowBlank="1" showInputMessage="1" showErrorMessage="1" sqref="AH85:AI96 AH99:AI110" xr:uid="{6EB02B27-9071-44DA-A994-E04AD2D25C4C}">
      <formula1>Pregunta6</formula1>
    </dataValidation>
    <dataValidation type="list" allowBlank="1" showInputMessage="1" showErrorMessage="1" sqref="AF85:AG96 AF99:AG110" xr:uid="{F118EB40-BA8C-48E9-90DB-AB8ABF77FCB6}">
      <formula1>Pregunta5</formula1>
    </dataValidation>
    <dataValidation type="list" allowBlank="1" showInputMessage="1" showErrorMessage="1" sqref="AD85:AE96 AD99:AE110" xr:uid="{BBFCF8FA-2559-4A3E-B8D1-B4E4DAA217DE}">
      <formula1>Pregunta4</formula1>
    </dataValidation>
    <dataValidation type="list" allowBlank="1" showInputMessage="1" showErrorMessage="1" sqref="AB85:AC96 AB99:AC110" xr:uid="{63F24D16-D4B6-4624-BB8F-97EDA630A812}">
      <formula1>Pregunta3</formula1>
    </dataValidation>
    <dataValidation type="list" allowBlank="1" showInputMessage="1" showErrorMessage="1" sqref="Z85:AA96 Z99:AA110" xr:uid="{C27B9794-3F82-4670-A607-90839506E898}">
      <formula1>Pregunta2</formula1>
    </dataValidation>
    <dataValidation type="list" allowBlank="1" showInputMessage="1" showErrorMessage="1" sqref="X85:Y96 X99:Y110" xr:uid="{AEBE0C4D-F410-408F-A281-196A81948395}">
      <formula1>Pregunta1</formula1>
    </dataValidation>
    <dataValidation type="list" allowBlank="1" showInputMessage="1" showErrorMessage="1" sqref="K6:BD6" xr:uid="{416C0A29-2DB5-4676-A7B5-420DA597E93B}">
      <formula1>Proceso</formula1>
    </dataValidation>
    <dataValidation type="date" errorStyle="information" operator="greaterThan" allowBlank="1" showInputMessage="1" showErrorMessage="1" error="Debe ser formato dd/mm/aaaa" sqref="AV148:BC159" xr:uid="{771264C8-B17A-45F8-95DC-05F229667DC1}">
      <formula1>43510</formula1>
    </dataValidation>
    <dataValidation type="list" allowBlank="1" showInputMessage="1" showErrorMessage="1" sqref="G156:K156" xr:uid="{63276202-FD02-4F37-8A19-C779F98767A8}">
      <formula1>INDIRECT($G$155)</formula1>
    </dataValidation>
    <dataValidation type="list" allowBlank="1" showInputMessage="1" showErrorMessage="1" sqref="G153:K153" xr:uid="{FBC91245-16F6-4717-B443-268912F1C5EF}">
      <formula1>INDIRECT($G$152)</formula1>
    </dataValidation>
    <dataValidation type="list" allowBlank="1" showInputMessage="1" showErrorMessage="1" sqref="G150:K150" xr:uid="{49672BB5-4827-4B63-902A-D724E308030C}">
      <formula1>INDIRECT($G$149)</formula1>
    </dataValidation>
    <dataValidation type="list" allowBlank="1" showInputMessage="1" showErrorMessage="1" sqref="G149:K149" xr:uid="{88287E2E-FEDE-44FA-88F4-D8FF2A38DB70}">
      <formula1>INDIRECT($G$148)</formula1>
    </dataValidation>
    <dataValidation type="list" allowBlank="1" showInputMessage="1" showErrorMessage="1" sqref="F107:I107" xr:uid="{32FF5CF6-1F23-4252-91C9-7A46A9624BB6}">
      <formula1>INDIRECT($F$106)</formula1>
    </dataValidation>
    <dataValidation type="list" allowBlank="1" showInputMessage="1" showErrorMessage="1" sqref="F106:I106" xr:uid="{96D787E5-124A-4B8B-9670-796ECE698E87}">
      <formula1>INDIRECT($F$105)</formula1>
    </dataValidation>
    <dataValidation type="list" allowBlank="1" showInputMessage="1" showErrorMessage="1" sqref="F104:I104" xr:uid="{04EBB798-FC3B-4A92-8465-9CD0ABC29B1F}">
      <formula1>INDIRECT($F$103)</formula1>
    </dataValidation>
    <dataValidation type="list" allowBlank="1" showInputMessage="1" showErrorMessage="1" sqref="F103:I103" xr:uid="{8D801EB5-E9BE-43C0-8589-01F163317470}">
      <formula1>INDIRECT($F$102)</formula1>
    </dataValidation>
    <dataValidation type="list" allowBlank="1" showInputMessage="1" showErrorMessage="1" sqref="F101:I101" xr:uid="{A35CA08A-355E-4168-8198-C204CB2810F4}">
      <formula1>INDIRECT($F$100)</formula1>
    </dataValidation>
    <dataValidation type="list" allowBlank="1" showInputMessage="1" showErrorMessage="1" sqref="F100:I100" xr:uid="{4D536A39-23A1-48EA-BA3C-CC40D091C4E3}">
      <formula1>INDIRECT($F$99)</formula1>
    </dataValidation>
    <dataValidation type="list" allowBlank="1" showInputMessage="1" showErrorMessage="1" sqref="F93:I93" xr:uid="{E4FF363C-AAEC-492F-A3D9-F2508C7984C7}">
      <formula1>INDIRECT($F$92)</formula1>
    </dataValidation>
    <dataValidation type="list" allowBlank="1" showInputMessage="1" showErrorMessage="1" sqref="F92:I92" xr:uid="{193DA766-3906-4329-AC6A-89BF4AF6F532}">
      <formula1>INDIRECT($F$91)</formula1>
    </dataValidation>
    <dataValidation type="list" allowBlank="1" showInputMessage="1" showErrorMessage="1" sqref="F90:I90" xr:uid="{0A125A40-ACA4-4A36-90EF-EC3DACEDC62A}">
      <formula1>INDIRECT($F$89)</formula1>
    </dataValidation>
    <dataValidation type="list" allowBlank="1" showInputMessage="1" showErrorMessage="1" sqref="F89:I89" xr:uid="{514914F7-5A88-44AA-BDE6-1CF7C2B97C66}">
      <formula1>INDIRECT($F$88)</formula1>
    </dataValidation>
    <dataValidation type="list" allowBlank="1" showInputMessage="1" showErrorMessage="1" sqref="F87:I87" xr:uid="{FE68C8A4-208B-4390-9ECF-0444F518DB58}">
      <formula1>INDIRECT($F$86)</formula1>
    </dataValidation>
    <dataValidation type="list" allowBlank="1" showInputMessage="1" showErrorMessage="1" sqref="F86:I86" xr:uid="{D5B7D521-C57D-4158-96D0-5EBD1CDCD5F9}">
      <formula1>INDIRECT($F$85)</formula1>
    </dataValidation>
    <dataValidation type="list" allowBlank="1" showInputMessage="1" showErrorMessage="1" sqref="G155 F88 F91 F94 G148 F108 H154 G151 F99 F102 F105 G157 F85:I85" xr:uid="{DD46F25A-CE3A-48BE-A99B-6E6102D930A8}">
      <formula1>dominios</formula1>
    </dataValidation>
    <dataValidation operator="greaterThan" allowBlank="1" showInputMessage="1" showErrorMessage="1" sqref="BA160:BD161" xr:uid="{B02CEA04-9269-43A7-A7B4-93FF224F7C8C}"/>
    <dataValidation allowBlank="1" showInputMessage="1" showErrorMessage="1" prompt="Es una actividad del HACER del proceso en la que se debe ejercer un control para prevenir la materializacion de riesgo" sqref="D17:D18 BD19 BD17" xr:uid="{DA86D315-A19D-4E7D-9F41-820BA541E576}"/>
    <dataValidation type="list" allowBlank="1" showInputMessage="1" showErrorMessage="1" sqref="I51" xr:uid="{060E1594-F1BB-4421-858C-9EC8A00A2A61}">
      <formula1>Probabilidad_factibilidad</formula1>
    </dataValidation>
    <dataValidation type="list" allowBlank="1" showInputMessage="1" showErrorMessage="1" sqref="AJ76" xr:uid="{4DCD91CF-E1A9-4BB3-BC92-014D6CC71CE1}">
      <formula1>x</formula1>
    </dataValidation>
    <dataValidation type="list" allowBlank="1" showInputMessage="1" showErrorMessage="1" sqref="J20:L20" xr:uid="{227EC771-F326-4D86-BE2C-93E453C628AC}">
      <formula1>Preposiciones</formula1>
    </dataValidation>
    <dataValidation type="list" allowBlank="1" showInputMessage="1" showErrorMessage="1" sqref="V13:AJ13" xr:uid="{471654F0-D959-4163-950E-D409F27B9272}">
      <formula1>Enfoque_riesgo</formula1>
    </dataValidation>
    <dataValidation type="list" allowBlank="1" showInputMessage="1" showErrorMessage="1" sqref="D33:I37 Y33:AH37" xr:uid="{7A1095E3-45B4-4F47-B5E5-5E0D48C7A34B}">
      <formula1>IF($AK$13=5,Amenazas_datos_personales,IF($AK$13&lt;&gt;4,Agente_generador_internas,Amenaza))</formula1>
    </dataValidation>
    <dataValidation type="list" allowBlank="1" showInputMessage="1" showErrorMessage="1" sqref="G159:K159" xr:uid="{E5C95B8E-EB7F-4B3C-ACC4-DC07922409F1}">
      <formula1>INDIRECT($G$158)</formula1>
    </dataValidation>
    <dataValidation type="list" allowBlank="1" showInputMessage="1" showErrorMessage="1" sqref="G158:K158" xr:uid="{4A8CD8CD-E87B-4F9D-8D95-6DA38B3F0017}">
      <formula1>INDIRECT($G$157)</formula1>
    </dataValidation>
    <dataValidation type="list" allowBlank="1" showInputMessage="1" showErrorMessage="1" sqref="G152:K152" xr:uid="{55A9DC5D-72F5-45AB-BE15-6368A6A652D5}">
      <formula1>INDIRECT($G$151)</formula1>
    </dataValidation>
    <dataValidation type="list" allowBlank="1" showInputMessage="1" showErrorMessage="1" sqref="H160:K161" xr:uid="{0F6E5335-A6BC-4897-A895-C46828A36568}">
      <formula1>INDIRECT($F$158)</formula1>
    </dataValidation>
    <dataValidation type="list" allowBlank="1" showInputMessage="1" showErrorMessage="1" sqref="F110:I110" xr:uid="{129F807C-859E-4A5E-B6DD-79BFDA4B53DF}">
      <formula1>INDIRECT($F$109)</formula1>
    </dataValidation>
    <dataValidation type="list" allowBlank="1" showInputMessage="1" showErrorMessage="1" sqref="F109:I109" xr:uid="{C177B6D9-CA7F-4D36-AE7C-CBE603236A7E}">
      <formula1>INDIRECT($F$108)</formula1>
    </dataValidation>
    <dataValidation type="list" allowBlank="1" showInputMessage="1" showErrorMessage="1" sqref="F96:I96" xr:uid="{6F5DA6BC-411D-4671-918D-867F62FE13E2}">
      <formula1>INDIRECT($F$95)</formula1>
    </dataValidation>
    <dataValidation type="list" allowBlank="1" showInputMessage="1" showErrorMessage="1" sqref="F95:I95" xr:uid="{74ED70B4-D37E-43D3-A92B-BE18C9199004}">
      <formula1>INDIRECT($F$94)</formula1>
    </dataValidation>
  </dataValidations>
  <hyperlinks>
    <hyperlink ref="I60:T60" location="Enc_Imp_Corrupción!D4" display="Enc_Imp_Corrupción!D4" xr:uid="{3679A2FD-2BA7-4B85-8A0D-D1B23ED817DC}"/>
  </hyperlinks>
  <printOptions horizontalCentered="1" verticalCentered="1"/>
  <pageMargins left="0.19685039370078741" right="0.23622047244094491" top="0.19685039370078741" bottom="0.19685039370078741" header="0.31496062992125984" footer="0.31496062992125984"/>
  <pageSetup paperSize="14" scale="24" orientation="portrait" horizontalDpi="4294967294" verticalDpi="4294967294" r:id="rId1"/>
  <headerFooter>
    <oddFooter>&amp;R&amp;"Arial Narrow,Normal"&amp;7SC01-F07 Vr6 (2020-11-17)</oddFooter>
  </headerFooter>
  <rowBreaks count="1" manualBreakCount="1">
    <brk id="141" max="58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7298B51E-5225-41A8-9B8E-7F16F62969A3}">
            <xm:f>$AN$55=Datos!$U$5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40" id="{5A41B841-DAAE-44AD-B737-AF02F1789CF3}">
            <xm:f>$AN$55=Datos!$U$4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41" id="{0F1044CB-5D0F-4262-B86F-389172D71CCD}">
            <xm:f>$AN$55=Datos!$U$3</xm:f>
            <x14:dxf>
              <fill>
                <patternFill>
                  <bgColor rgb="FFFFC000"/>
                </patternFill>
              </fill>
            </x14:dxf>
          </x14:cfRule>
          <xm:sqref>AN55:AZ56</xm:sqref>
        </x14:conditionalFormatting>
        <x14:conditionalFormatting xmlns:xm="http://schemas.microsoft.com/office/excel/2006/main">
          <x14:cfRule type="expression" priority="35" id="{E123CE48-3207-46FC-9247-628F824AEB01}">
            <xm:f>$AN$131=Datos!$U$5</xm:f>
            <x14:dxf>
              <fill>
                <patternFill>
                  <bgColor rgb="FF92D050"/>
                </patternFill>
              </fill>
            </x14:dxf>
          </x14:cfRule>
          <x14:cfRule type="expression" priority="36" id="{36E34A4E-A10C-4022-9288-DBB32623C9DC}">
            <xm:f>$AN$131=Datos!$U$4</xm:f>
            <x14:dxf>
              <fill>
                <patternFill>
                  <bgColor rgb="FFFFFF00"/>
                </patternFill>
              </fill>
            </x14:dxf>
          </x14:cfRule>
          <x14:cfRule type="expression" priority="37" id="{EEF624FA-D00F-4F8B-B300-6EAA49D3E922}">
            <xm:f>$AN$131=Datos!$U$3</xm:f>
            <x14:dxf>
              <fill>
                <patternFill>
                  <bgColor rgb="FFFFC000"/>
                </patternFill>
              </fill>
            </x14:dxf>
          </x14:cfRule>
          <xm:sqref>AN131:AZ132</xm:sqref>
        </x14:conditionalFormatting>
        <x14:conditionalFormatting xmlns:xm="http://schemas.microsoft.com/office/excel/2006/main">
          <x14:cfRule type="containsText" priority="31" operator="containsText" id="{1063A0B7-107B-457F-879B-1173827381A4}">
            <xm:f>NOT(ISERROR(SEARCH(Datos!$AR$4,AO85)))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32" operator="containsText" id="{A69ED9BA-793B-47A7-810E-AF56FB91C2BE}">
            <xm:f>NOT(ISERROR(SEARCH(Datos!$AR$3,AO85)))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3" operator="containsText" id="{B4394464-9EF9-49F3-9D28-9F588D5E5B26}">
            <xm:f>NOT(ISERROR(SEARCH(Datos!$AR$2,AO85)))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AO85:AP90 AO91:AO96</xm:sqref>
        </x14:conditionalFormatting>
        <x14:conditionalFormatting xmlns:xm="http://schemas.microsoft.com/office/excel/2006/main">
          <x14:cfRule type="containsText" priority="28" operator="containsText" id="{EF995F70-DEDD-4450-86E6-162BAB519647}">
            <xm:f>NOT(ISERROR(SEARCH(Datos!$AR$4,AM85)))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9" operator="containsText" id="{58EB9CAD-F9E0-43D8-B0F8-322660254D00}">
            <xm:f>NOT(ISERROR(SEARCH(Datos!$AR$3,AM85)))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30" operator="containsText" id="{3376CB7D-FBC0-465F-B002-E0C4D1F8EED6}">
            <xm:f>NOT(ISERROR(SEARCH(Datos!$AR$2,AM85)))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AM85:AM96</xm:sqref>
        </x14:conditionalFormatting>
        <x14:conditionalFormatting xmlns:xm="http://schemas.microsoft.com/office/excel/2006/main">
          <x14:cfRule type="containsText" priority="25" operator="containsText" id="{7E04FC61-26FE-4700-8D85-7CAD977FA93B}">
            <xm:f>NOT(ISERROR(SEARCH(Datos!$AR$4,AQ85)))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6" operator="containsText" id="{4A577E3C-70A0-41C8-BF90-68CE9AD517E9}">
            <xm:f>NOT(ISERROR(SEARCH(Datos!$AR$3,AQ85)))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7" operator="containsText" id="{4574C6D7-1857-4E1B-BC05-50CAAEA9384D}">
            <xm:f>NOT(ISERROR(SEARCH(Datos!$AR$2,AQ85)))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AQ85</xm:sqref>
        </x14:conditionalFormatting>
        <x14:conditionalFormatting xmlns:xm="http://schemas.microsoft.com/office/excel/2006/main">
          <x14:cfRule type="expression" priority="62" id="{28BC52D0-F621-45F9-A212-101AD90A2B8F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BA161 BA147:BC147 AV147:AY147 AR147</xm:sqref>
        </x14:conditionalFormatting>
        <x14:conditionalFormatting xmlns:xm="http://schemas.microsoft.com/office/excel/2006/main">
          <x14:cfRule type="expression" priority="63" id="{AED16E34-38FD-476D-B1A2-321A45A8A28E}">
            <xm:f>$AN$131='\Users\c.gbeltran\Backups SIC\SGSI\15 Riesgos\[Ficha_Integral_del_Riesgo.xlsx]Datos'!#REF!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AW161</xm:sqref>
        </x14:conditionalFormatting>
        <x14:conditionalFormatting xmlns:xm="http://schemas.microsoft.com/office/excel/2006/main">
          <x14:cfRule type="containsText" priority="21" operator="containsText" id="{85FA4C56-E68A-4969-AADE-E7C3BBB0E9E3}">
            <xm:f>NOT(ISERROR(SEARCH(Datos!$AR$4,P114)))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22" operator="containsText" id="{15604B20-499B-491C-903F-48ECC56AC299}">
            <xm:f>NOT(ISERROR(SEARCH(Datos!$AR$3,P114)))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5E3ED770-24A7-40C4-AF8F-B3203E3B6485}">
            <xm:f>NOT(ISERROR(SEARCH(Datos!$AR$2,P114)))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P114</xm:sqref>
        </x14:conditionalFormatting>
        <x14:conditionalFormatting xmlns:xm="http://schemas.microsoft.com/office/excel/2006/main">
          <x14:cfRule type="containsText" priority="18" operator="containsText" id="{2DAE7D4A-0211-4F13-A8F7-8934CF7BACA4}">
            <xm:f>NOT(ISERROR(SEARCH(Datos!$AR$4,AC114)))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9" operator="containsText" id="{59AF017F-9B33-4AE6-B94E-521AD887007F}">
            <xm:f>NOT(ISERROR(SEARCH(Datos!$AR$3,AC114)))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20" operator="containsText" id="{EE14694E-A857-4CF9-8DE7-E35D67B95849}">
            <xm:f>NOT(ISERROR(SEARCH(Datos!$AR$2,AC114)))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AC114</xm:sqref>
        </x14:conditionalFormatting>
        <x14:conditionalFormatting xmlns:xm="http://schemas.microsoft.com/office/excel/2006/main">
          <x14:cfRule type="containsText" priority="15" operator="containsText" id="{2A6B517C-1146-4180-98DD-0AF14875E05A}">
            <xm:f>NOT(ISERROR(SEARCH(Datos!$AR$4,AP91)))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6" operator="containsText" id="{AA8A801B-3639-4124-809D-8A74AEC37F3F}">
            <xm:f>NOT(ISERROR(SEARCH(Datos!$AR$3,AP91)))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7" operator="containsText" id="{88D35DFB-3F49-4ADE-9637-F847CD7D7924}">
            <xm:f>NOT(ISERROR(SEARCH(Datos!$AR$2,AP91)))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AP91:AP96</xm:sqref>
        </x14:conditionalFormatting>
        <x14:conditionalFormatting xmlns:xm="http://schemas.microsoft.com/office/excel/2006/main">
          <x14:cfRule type="containsText" priority="12" operator="containsText" id="{6DC0775A-E26C-438E-8D7D-585A32B99D47}">
            <xm:f>NOT(ISERROR(SEARCH(Datos!$AR$4,AO99)))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3" operator="containsText" id="{B36C0F73-7CE3-488D-B5EB-B6E9CC50CCBA}">
            <xm:f>NOT(ISERROR(SEARCH(Datos!$AR$3,AO99)))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FEA356BB-13CD-4A1B-9271-69479F6B302F}">
            <xm:f>NOT(ISERROR(SEARCH(Datos!$AR$2,AO99)))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AO99:AP104 AO105:AO110</xm:sqref>
        </x14:conditionalFormatting>
        <x14:conditionalFormatting xmlns:xm="http://schemas.microsoft.com/office/excel/2006/main">
          <x14:cfRule type="containsText" priority="9" operator="containsText" id="{0141EB69-AADB-48BA-BE58-34D08AEE5340}">
            <xm:f>NOT(ISERROR(SEARCH(Datos!$AR$4,AM99)))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10" operator="containsText" id="{978DF4CB-36A2-402B-AE64-F397E3B9AA19}">
            <xm:f>NOT(ISERROR(SEARCH(Datos!$AR$3,AM99)))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11" operator="containsText" id="{42FF5D3E-5562-4919-BCDA-008F9ABFD156}">
            <xm:f>NOT(ISERROR(SEARCH(Datos!$AR$2,AM99)))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AM99:AM110</xm:sqref>
        </x14:conditionalFormatting>
        <x14:conditionalFormatting xmlns:xm="http://schemas.microsoft.com/office/excel/2006/main">
          <x14:cfRule type="containsText" priority="6" operator="containsText" id="{E04C9E52-1B18-4580-8985-CA039714FCCA}">
            <xm:f>NOT(ISERROR(SEARCH(Datos!$AR$4,AQ99)))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7" operator="containsText" id="{D5F41C9A-72DE-40D4-8E64-3949492791C8}">
            <xm:f>NOT(ISERROR(SEARCH(Datos!$AR$3,AQ99)))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8" operator="containsText" id="{D0583CB0-08D4-4B45-B03E-6939019100F4}">
            <xm:f>NOT(ISERROR(SEARCH(Datos!$AR$2,AQ99)))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AQ99</xm:sqref>
        </x14:conditionalFormatting>
        <x14:conditionalFormatting xmlns:xm="http://schemas.microsoft.com/office/excel/2006/main">
          <x14:cfRule type="containsText" priority="3" operator="containsText" id="{9761F84D-AA69-44D0-AF00-259E1F95EB8D}">
            <xm:f>NOT(ISERROR(SEARCH(Datos!$AR$4,AP105)))</xm:f>
            <xm:f>Datos!$AR$4</xm:f>
            <x14:dxf>
              <fill>
                <patternFill>
                  <bgColor theme="5" tint="0.79998168889431442"/>
                </patternFill>
              </fill>
            </x14:dxf>
          </x14:cfRule>
          <x14:cfRule type="containsText" priority="4" operator="containsText" id="{7360B56A-B55B-44BF-8C88-5BBA80CF86BD}">
            <xm:f>NOT(ISERROR(SEARCH(Datos!$AR$3,AP105)))</xm:f>
            <xm:f>Datos!$AR$3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08845DEE-730F-421D-9ADA-ADB61EF97AA1}">
            <xm:f>NOT(ISERROR(SEARCH(Datos!$AR$2,AP105)))</xm:f>
            <xm:f>Datos!$AR$2</xm:f>
            <x14:dxf>
              <fill>
                <patternFill>
                  <bgColor rgb="FF92D050"/>
                </patternFill>
              </fill>
            </x14:dxf>
          </x14:cfRule>
          <xm:sqref>AP105:AP110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5291C3A-5EFF-48DB-B6D4-562CC2F3276F}">
          <x14:formula1>
            <xm:f>IF($J99&lt;&gt;"",Datos!$AG$2:$AG$6)</xm:f>
          </x14:formula1>
          <xm:sqref>AR99:BD110</xm:sqref>
        </x14:dataValidation>
        <x14:dataValidation type="list" allowBlank="1" showInputMessage="1" showErrorMessage="1" xr:uid="{1A5EB86F-E2A4-4536-8CB8-DE67059343D8}">
          <x14:formula1>
            <xm:f>IF(AK$13=1,Datos!$AC$2:$AC$3,IF(AK$13=2,Categoría_ambiental,IF(AK13=3, Clase_riesgo,IF(AK$13=4, V13, IF(AK$13=5,Categoriadatos)))))</xm:f>
          </x14:formula1>
          <xm:sqref>AO28:BC28</xm:sqref>
        </x14:dataValidation>
        <x14:dataValidation type="list" allowBlank="1" showInputMessage="1" showErrorMessage="1" xr:uid="{E04DBE63-18D7-4766-A99B-6F058FF61AFE}">
          <x14:formula1>
            <xm:f>IF(AM13=1,Categoría_corrupción,IF(AM13=2,Categoría_ambiental,IF(AM13=3, Categoría_gestión_procesos,IF(AM13=5,Datos!$AH$2,IF(AM13=4, Categoría_seguridad_información)))))</xm:f>
          </x14:formula1>
          <xm:sqref>E20:G20</xm:sqref>
        </x14:dataValidation>
        <x14:dataValidation type="list" allowBlank="1" showInputMessage="1" showErrorMessage="1" xr:uid="{9A8467DB-DA91-45A4-B24D-7B29C174B817}">
          <x14:formula1>
            <xm:f>IF(AK13=1,Categoría_corrupción,IF(AK13=2,Categoría_ambiental,IF(AK13=3, Categoría_gestión_procesos,IF(AK13=5,Datos!$AH$2,IF(AK13=4, Categoría_seguridad_información)))))</xm:f>
          </x14:formula1>
          <xm:sqref>D20</xm:sqref>
        </x14:dataValidation>
        <x14:dataValidation type="list" allowBlank="1" showInputMessage="1" showErrorMessage="1" xr:uid="{47920E8C-1DD7-4582-B11C-66E76B532448}">
          <x14:formula1>
            <xm:f>IF(AQ13=1,Categoría_corrupción,IF(AQ13=2,Categoría_ambiental,IF(AQ13=3, Categoría_gestión_procesos,IF(AQ13=5,Datos!$AH$2,IF(AQ13=4, Categoría_seguridad_información)))))</xm:f>
          </x14:formula1>
          <xm:sqref>H20</xm:sqref>
        </x14:dataValidation>
        <x14:dataValidation type="list" allowBlank="1" showInputMessage="1" showErrorMessage="1" xr:uid="{601CB54A-22F3-4E61-9387-37E6FBFD6C4F}">
          <x14:formula1>
            <xm:f>IF(AK13=1,"",Datos!$P$2:$P$6)</xm:f>
          </x14:formula1>
          <xm:sqref>I61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120</vt:i4>
      </vt:variant>
    </vt:vector>
  </HeadingPairs>
  <TitlesOfParts>
    <vt:vector size="148" baseType="lpstr">
      <vt:lpstr>listas d</vt:lpstr>
      <vt:lpstr>ISO27001</vt:lpstr>
      <vt:lpstr>Datos</vt:lpstr>
      <vt:lpstr>Riesgo1</vt:lpstr>
      <vt:lpstr>Riesgo2</vt:lpstr>
      <vt:lpstr>Riesgo3</vt:lpstr>
      <vt:lpstr>Riesgo4</vt:lpstr>
      <vt:lpstr>Riesgo5</vt:lpstr>
      <vt:lpstr>Riesgo6</vt:lpstr>
      <vt:lpstr>Riesgo7</vt:lpstr>
      <vt:lpstr>Riesgo8</vt:lpstr>
      <vt:lpstr>Mapa del riesgo</vt:lpstr>
      <vt:lpstr>Enc_Imp_Corrupción</vt:lpstr>
      <vt:lpstr>Consolidado</vt:lpstr>
      <vt:lpstr>Imp_Procesos_1</vt:lpstr>
      <vt:lpstr>Imp_Procesos_2</vt:lpstr>
      <vt:lpstr>Imp_Procesos_3</vt:lpstr>
      <vt:lpstr>Imp_Procesos_4</vt:lpstr>
      <vt:lpstr>Imp_Procesos_5</vt:lpstr>
      <vt:lpstr>Imp_Procesos_6</vt:lpstr>
      <vt:lpstr>Imp_Procesos_7</vt:lpstr>
      <vt:lpstr>Imp_Procesos_8</vt:lpstr>
      <vt:lpstr>Imp_Procesos_9</vt:lpstr>
      <vt:lpstr>Imp_Procesos_10</vt:lpstr>
      <vt:lpstr>Inventario de Activos</vt:lpstr>
      <vt:lpstr>Activos</vt:lpstr>
      <vt:lpstr>Monitoreo</vt:lpstr>
      <vt:lpstr> Control de Cambios</vt:lpstr>
      <vt:lpstr>A.10.1__Controles_criptográficos</vt:lpstr>
      <vt:lpstr>A.10.1_Controles_criptográficos</vt:lpstr>
      <vt:lpstr>A.10_Criptografía</vt:lpstr>
      <vt:lpstr>A.11.1_Áreas_seguras</vt:lpstr>
      <vt:lpstr>A.11.2_Equipos</vt:lpstr>
      <vt:lpstr>A.11_Seguridad_física_y_del_entorno</vt:lpstr>
      <vt:lpstr>A.12.1_Procedimientos_operacionales_y_responsabilidades</vt:lpstr>
      <vt:lpstr>A.12.2_Protección_contra_códigos_maliciosos</vt:lpstr>
      <vt:lpstr>A.12.3_Copias_de_respaldo</vt:lpstr>
      <vt:lpstr>A.12.4_Registro_y_seguimiento</vt:lpstr>
      <vt:lpstr>A.12.5_Control_de_software_operacional</vt:lpstr>
      <vt:lpstr>A.12.6_Gestión_de_la_vulnerabilidad_técnica</vt:lpstr>
      <vt:lpstr>A.12.7_Consideraciones_sobre_auditorías_de_sistemas_de_información</vt:lpstr>
      <vt:lpstr>A.12_Seguridad_de_las_operaciones</vt:lpstr>
      <vt:lpstr>A.13.1_Gestión_de_la_seguridad_de_las_redes</vt:lpstr>
      <vt:lpstr>A.13.2_Transferencia_de_información</vt:lpstr>
      <vt:lpstr>A.13_Seguridad_de_las_comunicaciones</vt:lpstr>
      <vt:lpstr>A.14.1_Requisitos_de_seguridad_de_los_sistemas_de_información</vt:lpstr>
      <vt:lpstr>A.14.2_Seguridad_en_los_procesos_de_desarrollo_y_de_soporte</vt:lpstr>
      <vt:lpstr>A.14.3_Datos_de_prueba</vt:lpstr>
      <vt:lpstr>A.14_Adquisición__desarrollo_y_mantenimiento_de_sistemas</vt:lpstr>
      <vt:lpstr>A.15.1_Seguridad_de_la_información_en_las_relaciones_con_los_proveedores</vt:lpstr>
      <vt:lpstr>A.15.2_Gestión_de_la_prestación_de_servicios_de_proveedores</vt:lpstr>
      <vt:lpstr>A.15_Relaciones_con_los_proveedores</vt:lpstr>
      <vt:lpstr>A.16.1_Gestión_de_incidentes_y_mejoras_en_la_seguridad_de_la_información</vt:lpstr>
      <vt:lpstr>A.16_Incidentes_de_seguridad_de_la_información</vt:lpstr>
      <vt:lpstr>A.17.1_Continuidad_de_seguridad_de_la_información</vt:lpstr>
      <vt:lpstr>A.17.2_Redundancias</vt:lpstr>
      <vt:lpstr>A.17_Continuidad_de_negocio</vt:lpstr>
      <vt:lpstr>A.18.1_Cumplimiento_de_requisitos_legales_y_contractuales</vt:lpstr>
      <vt:lpstr>A.18.2_Revisiones_de_seguridad_de_la_información</vt:lpstr>
      <vt:lpstr>A.18_Cumplimiento</vt:lpstr>
      <vt:lpstr>A.5.1_Directrices_establecidas_por_la_dirección_para_la_seguridad_de_la_información</vt:lpstr>
      <vt:lpstr>A.5_Políticas_de_seguridad_de_la_información</vt:lpstr>
      <vt:lpstr>A.6.1_Organización_interna</vt:lpstr>
      <vt:lpstr>A.6.2_Dispositivos_móviles_y_teletrabajo</vt:lpstr>
      <vt:lpstr>A.6_Organización_de_la_seguridad_de_la_información</vt:lpstr>
      <vt:lpstr>A.7.1_Antes_de_asumir_el_empleo</vt:lpstr>
      <vt:lpstr>A.7.2_Durante_la_ejecución_del_empleo</vt:lpstr>
      <vt:lpstr>A.7.3_Terminación_o_cambio_de_empleo</vt:lpstr>
      <vt:lpstr>A.7_Seguridad_de_los_recursos_humanos</vt:lpstr>
      <vt:lpstr>A.8.1_Responsabilidad_por_los_activos</vt:lpstr>
      <vt:lpstr>A.8.2_Clasificación_de_la_información</vt:lpstr>
      <vt:lpstr>A.8.3_Manejo_de_medios</vt:lpstr>
      <vt:lpstr>A.8_Gestión_de_activos</vt:lpstr>
      <vt:lpstr>A.9.1_Requisitos_del_negocio_para_control_de_acceso</vt:lpstr>
      <vt:lpstr>A.9.2_Gestión_de_acceso_de_usuarios</vt:lpstr>
      <vt:lpstr>A.9.3__Responsabilidades_de_los_usuarios</vt:lpstr>
      <vt:lpstr>A.9.3_Responsabilidades_de_los_usuarios</vt:lpstr>
      <vt:lpstr>A.9.4_Control_de_acceso_a_sistemas_y_aplicaciones</vt:lpstr>
      <vt:lpstr>A.9_Control_de_acceso</vt:lpstr>
      <vt:lpstr>Agente_generador_externas</vt:lpstr>
      <vt:lpstr>Agente_generador_internas</vt:lpstr>
      <vt:lpstr>Amenaza</vt:lpstr>
      <vt:lpstr>Amenaza_seguridad_informacion</vt:lpstr>
      <vt:lpstr>Amenazas_datos_personales</vt:lpstr>
      <vt:lpstr>Consolidado!Área_de_impresión</vt:lpstr>
      <vt:lpstr>'Inventario de Activos'!Área_de_impresión</vt:lpstr>
      <vt:lpstr>'Mapa del riesgo'!Área_de_impresión</vt:lpstr>
      <vt:lpstr>Riesgo1!Área_de_impresión</vt:lpstr>
      <vt:lpstr>Riesgo2!Área_de_impresión</vt:lpstr>
      <vt:lpstr>Riesgo3!Área_de_impresión</vt:lpstr>
      <vt:lpstr>Riesgo4!Área_de_impresión</vt:lpstr>
      <vt:lpstr>Riesgo5!Área_de_impresión</vt:lpstr>
      <vt:lpstr>Riesgo6!Área_de_impresión</vt:lpstr>
      <vt:lpstr>Riesgo7!Área_de_impresión</vt:lpstr>
      <vt:lpstr>Riesgo8!Área_de_impresión</vt:lpstr>
      <vt:lpstr>areas</vt:lpstr>
      <vt:lpstr>Ayudan_disminuir_impacto</vt:lpstr>
      <vt:lpstr>Calificación_control</vt:lpstr>
      <vt:lpstr>Categoría_ambiental</vt:lpstr>
      <vt:lpstr>Categoría_corrupción</vt:lpstr>
      <vt:lpstr>Categoría_gestión_procesos</vt:lpstr>
      <vt:lpstr>Categoría_seguridad_información</vt:lpstr>
      <vt:lpstr>Categoriadatos</vt:lpstr>
      <vt:lpstr>Clase_riesgo</vt:lpstr>
      <vt:lpstr>clasificación</vt:lpstr>
      <vt:lpstr>Riesgo2!Controles</vt:lpstr>
      <vt:lpstr>Riesgo3!Controles</vt:lpstr>
      <vt:lpstr>Riesgo4!Controles</vt:lpstr>
      <vt:lpstr>Riesgo5!Controles</vt:lpstr>
      <vt:lpstr>Riesgo6!Controles</vt:lpstr>
      <vt:lpstr>Riesgo7!Controles</vt:lpstr>
      <vt:lpstr>Riesgo8!Controles</vt:lpstr>
      <vt:lpstr>Controles</vt:lpstr>
      <vt:lpstr>dominios</vt:lpstr>
      <vt:lpstr>Enfoque_riesgo</vt:lpstr>
      <vt:lpstr>Escalas_impacto_corrupción</vt:lpstr>
      <vt:lpstr>Escalas_impacto_gestión</vt:lpstr>
      <vt:lpstr>Escalas_probabilidad_corrupción</vt:lpstr>
      <vt:lpstr>Escalas_probabilidad_gestión</vt:lpstr>
      <vt:lpstr>Escalas_propabilidad_gestión</vt:lpstr>
      <vt:lpstr>formato</vt:lpstr>
      <vt:lpstr>idioma</vt:lpstr>
      <vt:lpstr>justificación</vt:lpstr>
      <vt:lpstr>Mecanismos_de_deteccion</vt:lpstr>
      <vt:lpstr>medio</vt:lpstr>
      <vt:lpstr>objetivos</vt:lpstr>
      <vt:lpstr>Opciones_de_tratamiento</vt:lpstr>
      <vt:lpstr>Pregunta1</vt:lpstr>
      <vt:lpstr>Pregunta2</vt:lpstr>
      <vt:lpstr>Pregunta3</vt:lpstr>
      <vt:lpstr>Pregunta4</vt:lpstr>
      <vt:lpstr>Pregunta5</vt:lpstr>
      <vt:lpstr>Pregunta6</vt:lpstr>
      <vt:lpstr>Pregunta7</vt:lpstr>
      <vt:lpstr>Pregunta8</vt:lpstr>
      <vt:lpstr>Pregunta9</vt:lpstr>
      <vt:lpstr>Preposiciones</vt:lpstr>
      <vt:lpstr>Consolidado!Print_Area</vt:lpstr>
      <vt:lpstr>Probabilidad_factibilidad</vt:lpstr>
      <vt:lpstr>Probabilidad_frecuencia</vt:lpstr>
      <vt:lpstr>Proceso</vt:lpstr>
      <vt:lpstr>procesos</vt:lpstr>
      <vt:lpstr>Respuestas</vt:lpstr>
      <vt:lpstr>TIPO</vt:lpstr>
      <vt:lpstr>Consolidado!Títulos_a_imprimir</vt:lpstr>
      <vt:lpstr>Vacío</vt:lpstr>
      <vt:lpstr>'Inventario de Activos'!Valor</vt:lpstr>
      <vt:lpstr>x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Dario Beltran Constain;c.ljforero@sic.gov.co</dc:creator>
  <cp:lastModifiedBy>Carmen Lucia Caicedo Caicedo</cp:lastModifiedBy>
  <cp:lastPrinted>2019-05-29T17:39:51Z</cp:lastPrinted>
  <dcterms:created xsi:type="dcterms:W3CDTF">2017-05-08T16:59:34Z</dcterms:created>
  <dcterms:modified xsi:type="dcterms:W3CDTF">2020-11-17T20:19:09Z</dcterms:modified>
</cp:coreProperties>
</file>